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omments7.xml" ContentType="application/vnd.openxmlformats-officedocument.spreadsheetml.comments+xml"/>
  <Override PartName="/xl/styles.xml" ContentType="application/vnd.openxmlformats-officedocument.spreadsheetml.styles+xml"/>
  <Override PartName="/xl/worksheets/sheet9.xml" ContentType="application/vnd.openxmlformats-officedocument.spreadsheetml.work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workbook.xml" ContentType="application/vnd.openxmlformats-officedocument.spreadsheetml.sheet.main+xml"/>
  <Override PartName="/xl/comments3.xml" ContentType="application/vnd.openxmlformats-officedocument.spreadsheetml.comment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vmlDrawing1.vml" ContentType="application/vnd.openxmlformats-officedocument.vmlDrawing"/>
  <Override PartName="/xl/drawings/drawing1.xml" ContentType="application/vnd.openxmlformats-officedocument.drawing+xml"/>
  <Override PartName="/xl/drawings/vmlDrawing2.vml" ContentType="application/vnd.openxmlformats-officedocument.vmlDrawing"/>
  <Override PartName="/xl/drawings/drawing2.xml" ContentType="application/vnd.openxmlformats-officedocument.drawing+xml"/>
  <Override PartName="/xl/drawings/vmlDrawing3.vml" ContentType="application/vnd.openxmlformats-officedocument.vmlDrawing"/>
  <Override PartName="/xl/drawings/drawing3.xml" ContentType="application/vnd.openxmlformats-officedocument.drawing+xml"/>
  <Override PartName="/xl/drawings/vmlDrawing4.vml" ContentType="application/vnd.openxmlformats-officedocument.vmlDrawing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0"/>
  </bookViews>
  <sheets>
    <sheet name="SERV." sheetId="1" state="visible" r:id="rId2"/>
    <sheet name="SERV. INSAL." sheetId="2" state="visible" r:id="rId3"/>
    <sheet name="LÍDER QUE EXEC." sheetId="3" state="visible" r:id="rId4"/>
    <sheet name="UNIFORMES" sheetId="4" state="visible" r:id="rId5"/>
    <sheet name="EPI" sheetId="5" state="visible" r:id="rId6"/>
    <sheet name="MATERIAIS" sheetId="6" state="visible" r:id="rId7"/>
    <sheet name="EQUIPAMENTOS" sheetId="7" state="visible" r:id="rId8"/>
    <sheet name="BDI" sheetId="8" state="visible" r:id="rId9"/>
    <sheet name="VALE TRANSPORTE" sheetId="9" state="visible" r:id="rId10"/>
    <sheet name="R$-M2" sheetId="10" state="visible" r:id="rId11"/>
    <sheet name="máximo e mínimo " sheetId="11" state="visible" r:id="rId12"/>
  </sheets>
  <definedNames>
    <definedName function="false" hidden="false" localSheetId="4" name="_xlnm.Print_Area" vbProcedure="false">EPI!$A$1:$F$16</definedName>
    <definedName function="false" hidden="false" localSheetId="2" name="_xlnm.Print_Area" vbProcedure="false">'LÍDER QUE EXEC.'!$A$1:$D$153</definedName>
    <definedName function="false" hidden="false" localSheetId="2" name="_xlnm.Print_Titles" vbProcedure="false">'LÍDER QUE EXEC.'!$2:$7</definedName>
    <definedName function="false" hidden="false" localSheetId="5" name="_xlnm.Print_Area" vbProcedure="false">MATERIAIS!$A$1:$F$38</definedName>
    <definedName function="false" hidden="true" localSheetId="5" name="_xlnm._FilterDatabase" vbProcedure="false">MATERIAIS!$A$3:$F$38</definedName>
    <definedName function="false" hidden="false" localSheetId="0" name="_xlnm.Print_Area" vbProcedure="false">'SERV.'!$A$1:$D$156</definedName>
    <definedName function="false" hidden="false" localSheetId="0" name="_xlnm.Print_Titles" vbProcedure="false">'SERV.'!$2:$7</definedName>
    <definedName function="false" hidden="false" localSheetId="1" name="_xlnm.Print_Area" vbProcedure="false">'SERV. INSAL.'!$A$1:$D$154</definedName>
    <definedName function="false" hidden="false" localSheetId="1" name="_xlnm.Print_Titles" vbProcedure="false">'SERV. INSAL.'!$2:$7</definedName>
    <definedName function="false" hidden="false" localSheetId="3" name="_xlnm.Print_Area" vbProcedure="false">UNIFORMES!$A$1:$F$16</definedName>
    <definedName function="false" hidden="false" name="Excel_BuiltIn_Print_Area_1" vbProcedure="false">#N/A</definedName>
    <definedName function="false" hidden="false" name="Excel_BuiltIn_Print_Area_1_2" vbProcedure="false">#N/A</definedName>
    <definedName function="false" hidden="false" name="Excel_BuiltIn_Print_Area_2" vbProcedure="false">#N/A</definedName>
    <definedName function="false" hidden="false" name="Excel_BuiltIn_Print_Area_2_2" vbProcedure="false">#N/A</definedName>
    <definedName function="false" hidden="false" name="Teste" vbProcedure="false">#N/A</definedName>
    <definedName function="false" hidden="false" name="__xlnm.Print_Area_2" vbProcedure="false">#REF!</definedName>
    <definedName function="false" hidden="false" name="__xlnm.Print_Area_3" vbProcedure="false">#REF!</definedName>
    <definedName function="false" hidden="false" name="___xlnm.Print_Area_2" vbProcedure="false">#REF!</definedName>
    <definedName function="false" hidden="false" name="___xlnm.Print_Area_3" vbProcedure="false">#REF!</definedName>
    <definedName function="false" hidden="false" name="____xlnm.Print_Area_2" vbProcedure="false">#REF!</definedName>
    <definedName function="false" hidden="false" name="____xlnm.Print_Area_3" vbProcedure="false">#REF!</definedName>
    <definedName function="false" hidden="false" localSheetId="0" name="Print_Area_0" vbProcedure="false">'SERV.'!$A$1:$D$156</definedName>
    <definedName function="false" hidden="false" localSheetId="0" name="Print_Area_0_0" vbProcedure="false">'SERV.'!$A$1:$D$156</definedName>
    <definedName function="false" hidden="false" localSheetId="0" name="Print_Area_0_0_0" vbProcedure="false">'SERV.'!$A$1:$D$156</definedName>
    <definedName function="false" hidden="false" localSheetId="0" name="Print_Area_0_0_0_0" vbProcedure="false">'SERV.'!$A$1:$D$156</definedName>
    <definedName function="false" hidden="false" localSheetId="0" name="Print_Area_0_0_0_0_0" vbProcedure="false">'SERV.'!$A$1:$D$156</definedName>
    <definedName function="false" hidden="false" localSheetId="0" name="Print_Area_0_0_0_0_0_0" vbProcedure="false">'SERV.'!$A$1:$D$156</definedName>
    <definedName function="false" hidden="false" localSheetId="0" name="Print_Titles_0" vbProcedure="false">'SERV.'!$2:$7</definedName>
    <definedName function="false" hidden="false" localSheetId="0" name="Print_Titles_0_0" vbProcedure="false">'SERV.'!$2:$7</definedName>
    <definedName function="false" hidden="false" localSheetId="0" name="Print_Titles_0_0_0" vbProcedure="false">'SERV.'!$2:$7</definedName>
    <definedName function="false" hidden="false" localSheetId="0" name="Print_Titles_0_0_0_0" vbProcedure="false">'SERV.'!$2:$7</definedName>
    <definedName function="false" hidden="false" localSheetId="0" name="Print_Titles_0_0_0_0_0" vbProcedure="false">'SERV.'!$2:$7</definedName>
    <definedName function="false" hidden="false" localSheetId="0" name="Print_Titles_0_0_0_0_0_0" vbProcedure="false">'SERV.'!$2:$7</definedName>
    <definedName function="false" hidden="false" localSheetId="0" name="_xlnm.Print_Area" vbProcedure="false">'SERV.'!$A$1:$D$156</definedName>
    <definedName function="false" hidden="false" localSheetId="0" name="_xlnm.Print_Area_0" vbProcedure="false">'SERV.'!$A$1:$D$156</definedName>
    <definedName function="false" hidden="false" localSheetId="0" name="_xlnm.Print_Area_0_0" vbProcedure="false">'SERV.'!$A$1:$D$156</definedName>
    <definedName function="false" hidden="false" localSheetId="0" name="_xlnm.Print_Area_0_0_0" vbProcedure="false">'SERV.'!$A$1:$D$156</definedName>
    <definedName function="false" hidden="false" localSheetId="0" name="_xlnm.Print_Area_0_0_0_0" vbProcedure="false">'SERV.'!$A$1:$D$156</definedName>
    <definedName function="false" hidden="false" localSheetId="0" name="_xlnm.Print_Area_0_0_0_0_0" vbProcedure="false">'SERV.'!$A$1:$D$156</definedName>
    <definedName function="false" hidden="false" localSheetId="0" name="_xlnm.Print_Area_0_0_0_0_0_0" vbProcedure="false">'SERV.'!$A$1:$D$156</definedName>
    <definedName function="false" hidden="false" localSheetId="0" name="_xlnm.Print_Area_0_0_0_0_0_0_0" vbProcedure="false">'SERV.'!$A$1:$D$156</definedName>
    <definedName function="false" hidden="false" localSheetId="0" name="_xlnm.Print_Area_0_0_0_0_0_0_0_0" vbProcedure="false">'SERV.'!$A$1:$D$156</definedName>
    <definedName function="false" hidden="false" localSheetId="0" name="_xlnm.Print_Area_0_0_0_0_0_0_0_0_0" vbProcedure="false">'SERV.'!$A$1:$D$156</definedName>
    <definedName function="false" hidden="false" localSheetId="0" name="_xlnm.Print_Area_0_0_0_0_0_0_0_0_0_0" vbProcedure="false">'SERV.'!$A$1:$D$156</definedName>
    <definedName function="false" hidden="false" localSheetId="0" name="_xlnm.Print_Area_0_0_0_0_0_0_0_0_0_0_0" vbProcedure="false">'SERV.'!$A$1:$D$156</definedName>
    <definedName function="false" hidden="false" localSheetId="0" name="_xlnm.Print_Area_0_0_0_0_0_0_0_0_0_0_0_0" vbProcedure="false">'SERV.'!$A$1:$D$156</definedName>
    <definedName function="false" hidden="false" localSheetId="0" name="_xlnm.Print_Area_0_0_0_0_0_0_0_0_0_0_0_0_0" vbProcedure="false">'SERV.'!$A$1:$D$156</definedName>
    <definedName function="false" hidden="false" localSheetId="0" name="_xlnm.Print_Area_0_0_0_0_0_0_0_0_0_0_0_0_0_0" vbProcedure="false">'SERV.'!$A$1:$D$156</definedName>
    <definedName function="false" hidden="false" localSheetId="0" name="_xlnm.Print_Area_0_0_0_0_0_0_0_0_0_0_0_0_0_0_0" vbProcedure="false">'SERV.'!$A$1:$D$156</definedName>
    <definedName function="false" hidden="false" localSheetId="0" name="_xlnm.Print_Area_0_0_0_0_0_0_0_0_0_0_0_0_0_0_0_0" vbProcedure="false">'SERV.'!$A$1:$D$156</definedName>
    <definedName function="false" hidden="false" localSheetId="0" name="_xlnm.Print_Titles" vbProcedure="false">'SERV.'!$2:$7</definedName>
    <definedName function="false" hidden="false" localSheetId="0" name="_xlnm.Print_Titles_0" vbProcedure="false">'SERV.'!$2:$7</definedName>
    <definedName function="false" hidden="false" localSheetId="0" name="_xlnm.Print_Titles_0_0" vbProcedure="false">'SERV.'!$2:$7</definedName>
    <definedName function="false" hidden="false" localSheetId="0" name="_xlnm.Print_Titles_0_0_0" vbProcedure="false">'SERV.'!$2:$7</definedName>
    <definedName function="false" hidden="false" localSheetId="0" name="_xlnm.Print_Titles_0_0_0_0" vbProcedure="false">'SERV.'!$2:$7</definedName>
    <definedName function="false" hidden="false" localSheetId="0" name="_xlnm.Print_Titles_0_0_0_0_0" vbProcedure="false">'SERV.'!$2:$7</definedName>
    <definedName function="false" hidden="false" localSheetId="0" name="_xlnm.Print_Titles_0_0_0_0_0_0" vbProcedure="false">'SERV.'!$2:$7</definedName>
    <definedName function="false" hidden="false" localSheetId="0" name="_xlnm.Print_Titles_0_0_0_0_0_0_0" vbProcedure="false">'SERV.'!$2:$7</definedName>
    <definedName function="false" hidden="false" localSheetId="0" name="_xlnm.Print_Titles_0_0_0_0_0_0_0_0" vbProcedure="false">'SERV.'!$2:$7</definedName>
    <definedName function="false" hidden="false" localSheetId="0" name="_xlnm.Print_Titles_0_0_0_0_0_0_0_0_0" vbProcedure="false">'SERV.'!$2:$7</definedName>
    <definedName function="false" hidden="false" localSheetId="0" name="_xlnm.Print_Titles_0_0_0_0_0_0_0_0_0_0" vbProcedure="false">'SERV.'!$2:$7</definedName>
    <definedName function="false" hidden="false" localSheetId="0" name="_xlnm.Print_Titles_0_0_0_0_0_0_0_0_0_0_0" vbProcedure="false">'SERV.'!$2:$7</definedName>
    <definedName function="false" hidden="false" localSheetId="0" name="_xlnm.Print_Titles_0_0_0_0_0_0_0_0_0_0_0_0" vbProcedure="false">'SERV.'!$2:$7</definedName>
    <definedName function="false" hidden="false" localSheetId="0" name="_xlnm.Print_Titles_0_0_0_0_0_0_0_0_0_0_0_0_0" vbProcedure="false">'SERV.'!$2:$7</definedName>
    <definedName function="false" hidden="false" localSheetId="0" name="_xlnm.Print_Titles_0_0_0_0_0_0_0_0_0_0_0_0_0_0" vbProcedure="false">'SERV.'!$2:$7</definedName>
    <definedName function="false" hidden="false" localSheetId="0" name="_xlnm.Print_Titles_0_0_0_0_0_0_0_0_0_0_0_0_0_0_0" vbProcedure="false">'SERV.'!$2:$7</definedName>
    <definedName function="false" hidden="false" localSheetId="0" name="_xlnm.Print_Titles_0_0_0_0_0_0_0_0_0_0_0_0_0_0_0_0" vbProcedure="false">'SERV.'!$2:$7</definedName>
    <definedName function="false" hidden="false" localSheetId="1" name="Print_Area_0" vbProcedure="false">'SERV. INSAL.'!$A$1:$D$154</definedName>
    <definedName function="false" hidden="false" localSheetId="1" name="Print_Area_0_0" vbProcedure="false">'SERV. INSAL.'!$A$1:$D$154</definedName>
    <definedName function="false" hidden="false" localSheetId="1" name="Print_Area_0_0_0" vbProcedure="false">'SERV. INSAL.'!$A$1:$D$154</definedName>
    <definedName function="false" hidden="false" localSheetId="1" name="Print_Area_0_0_0_0" vbProcedure="false">'SERV. INSAL.'!$A$1:$D$154</definedName>
    <definedName function="false" hidden="false" localSheetId="1" name="Print_Area_0_0_0_0_0" vbProcedure="false">'SERV. INSAL.'!$A$1:$D$154</definedName>
    <definedName function="false" hidden="false" localSheetId="1" name="Print_Area_0_0_0_0_0_0" vbProcedure="false">'SERV. INSAL.'!$A$1:$D$154</definedName>
    <definedName function="false" hidden="false" localSheetId="1" name="Print_Titles_0" vbProcedure="false">'SERV. INSAL.'!$2:$7</definedName>
    <definedName function="false" hidden="false" localSheetId="1" name="Print_Titles_0_0" vbProcedure="false">'SERV. INSAL.'!$2:$7</definedName>
    <definedName function="false" hidden="false" localSheetId="1" name="Print_Titles_0_0_0" vbProcedure="false">'SERV. INSAL.'!$2:$7</definedName>
    <definedName function="false" hidden="false" localSheetId="1" name="Print_Titles_0_0_0_0" vbProcedure="false">'SERV. INSAL.'!$2:$7</definedName>
    <definedName function="false" hidden="false" localSheetId="1" name="Print_Titles_0_0_0_0_0" vbProcedure="false">'SERV. INSAL.'!$2:$7</definedName>
    <definedName function="false" hidden="false" localSheetId="1" name="Print_Titles_0_0_0_0_0_0" vbProcedure="false">'SERV. INSAL.'!$2:$7</definedName>
    <definedName function="false" hidden="false" localSheetId="1" name="_xlnm.Print_Area" vbProcedure="false">'SERV. INSAL.'!$A$1:$D$154</definedName>
    <definedName function="false" hidden="false" localSheetId="1" name="_xlnm.Print_Area_0" vbProcedure="false">'SERV. INSAL.'!$A$1:$D$154</definedName>
    <definedName function="false" hidden="false" localSheetId="1" name="_xlnm.Print_Area_0_0" vbProcedure="false">'SERV. INSAL.'!$A$1:$D$154</definedName>
    <definedName function="false" hidden="false" localSheetId="1" name="_xlnm.Print_Area_0_0_0" vbProcedure="false">'SERV. INSAL.'!$A$1:$D$154</definedName>
    <definedName function="false" hidden="false" localSheetId="1" name="_xlnm.Print_Area_0_0_0_0" vbProcedure="false">'SERV. INSAL.'!$A$1:$D$154</definedName>
    <definedName function="false" hidden="false" localSheetId="1" name="_xlnm.Print_Area_0_0_0_0_0" vbProcedure="false">'SERV. INSAL.'!$A$1:$D$154</definedName>
    <definedName function="false" hidden="false" localSheetId="1" name="_xlnm.Print_Area_0_0_0_0_0_0" vbProcedure="false">'SERV. INSAL.'!$A$1:$D$154</definedName>
    <definedName function="false" hidden="false" localSheetId="1" name="_xlnm.Print_Area_0_0_0_0_0_0_0" vbProcedure="false">'SERV. INSAL.'!$A$1:$D$154</definedName>
    <definedName function="false" hidden="false" localSheetId="1" name="_xlnm.Print_Area_0_0_0_0_0_0_0_0" vbProcedure="false">'SERV. INSAL.'!$A$1:$D$154</definedName>
    <definedName function="false" hidden="false" localSheetId="1" name="_xlnm.Print_Area_0_0_0_0_0_0_0_0_0" vbProcedure="false">'SERV. INSAL.'!$A$1:$D$154</definedName>
    <definedName function="false" hidden="false" localSheetId="1" name="_xlnm.Print_Area_0_0_0_0_0_0_0_0_0_0" vbProcedure="false">'SERV. INSAL.'!$A$1:$D$154</definedName>
    <definedName function="false" hidden="false" localSheetId="1" name="_xlnm.Print_Area_0_0_0_0_0_0_0_0_0_0_0" vbProcedure="false">'SERV. INSAL.'!$A$1:$D$154</definedName>
    <definedName function="false" hidden="false" localSheetId="1" name="_xlnm.Print_Area_0_0_0_0_0_0_0_0_0_0_0_0" vbProcedure="false">'SERV. INSAL.'!$A$1:$D$154</definedName>
    <definedName function="false" hidden="false" localSheetId="1" name="_xlnm.Print_Area_0_0_0_0_0_0_0_0_0_0_0_0_0" vbProcedure="false">'SERV. INSAL.'!$A$1:$D$154</definedName>
    <definedName function="false" hidden="false" localSheetId="1" name="_xlnm.Print_Area_0_0_0_0_0_0_0_0_0_0_0_0_0_0" vbProcedure="false">'SERV. INSAL.'!$A$1:$D$154</definedName>
    <definedName function="false" hidden="false" localSheetId="1" name="_xlnm.Print_Area_0_0_0_0_0_0_0_0_0_0_0_0_0_0_0" vbProcedure="false">'SERV. INSAL.'!$A$1:$D$154</definedName>
    <definedName function="false" hidden="false" localSheetId="1" name="_xlnm.Print_Area_0_0_0_0_0_0_0_0_0_0_0_0_0_0_0_0" vbProcedure="false">'SERV. INSAL.'!$A$1:$D$154</definedName>
    <definedName function="false" hidden="false" localSheetId="1" name="_xlnm.Print_Titles" vbProcedure="false">'SERV. INSAL.'!$2:$7</definedName>
    <definedName function="false" hidden="false" localSheetId="1" name="_xlnm.Print_Titles_0" vbProcedure="false">'SERV. INSAL.'!$2:$7</definedName>
    <definedName function="false" hidden="false" localSheetId="1" name="_xlnm.Print_Titles_0_0" vbProcedure="false">'SERV. INSAL.'!$2:$7</definedName>
    <definedName function="false" hidden="false" localSheetId="1" name="_xlnm.Print_Titles_0_0_0" vbProcedure="false">'SERV. INSAL.'!$2:$7</definedName>
    <definedName function="false" hidden="false" localSheetId="1" name="_xlnm.Print_Titles_0_0_0_0" vbProcedure="false">'SERV. INSAL.'!$2:$7</definedName>
    <definedName function="false" hidden="false" localSheetId="1" name="_xlnm.Print_Titles_0_0_0_0_0" vbProcedure="false">'SERV. INSAL.'!$2:$7</definedName>
    <definedName function="false" hidden="false" localSheetId="1" name="_xlnm.Print_Titles_0_0_0_0_0_0" vbProcedure="false">'SERV. INSAL.'!$2:$7</definedName>
    <definedName function="false" hidden="false" localSheetId="1" name="_xlnm.Print_Titles_0_0_0_0_0_0_0" vbProcedure="false">'SERV. INSAL.'!$2:$7</definedName>
    <definedName function="false" hidden="false" localSheetId="1" name="_xlnm.Print_Titles_0_0_0_0_0_0_0_0" vbProcedure="false">'SERV. INSAL.'!$2:$7</definedName>
    <definedName function="false" hidden="false" localSheetId="1" name="_xlnm.Print_Titles_0_0_0_0_0_0_0_0_0" vbProcedure="false">'SERV. INSAL.'!$2:$7</definedName>
    <definedName function="false" hidden="false" localSheetId="1" name="_xlnm.Print_Titles_0_0_0_0_0_0_0_0_0_0" vbProcedure="false">'SERV. INSAL.'!$2:$7</definedName>
    <definedName function="false" hidden="false" localSheetId="1" name="_xlnm.Print_Titles_0_0_0_0_0_0_0_0_0_0_0" vbProcedure="false">'SERV. INSAL.'!$2:$7</definedName>
    <definedName function="false" hidden="false" localSheetId="1" name="_xlnm.Print_Titles_0_0_0_0_0_0_0_0_0_0_0_0" vbProcedure="false">'SERV. INSAL.'!$2:$7</definedName>
    <definedName function="false" hidden="false" localSheetId="1" name="_xlnm.Print_Titles_0_0_0_0_0_0_0_0_0_0_0_0_0" vbProcedure="false">'SERV. INSAL.'!$2:$7</definedName>
    <definedName function="false" hidden="false" localSheetId="1" name="_xlnm.Print_Titles_0_0_0_0_0_0_0_0_0_0_0_0_0_0" vbProcedure="false">'SERV. INSAL.'!$2:$7</definedName>
    <definedName function="false" hidden="false" localSheetId="1" name="_xlnm.Print_Titles_0_0_0_0_0_0_0_0_0_0_0_0_0_0_0" vbProcedure="false">'SERV. INSAL.'!$2:$7</definedName>
    <definedName function="false" hidden="false" localSheetId="1" name="_xlnm.Print_Titles_0_0_0_0_0_0_0_0_0_0_0_0_0_0_0_0" vbProcedure="false">'SERV. INSAL.'!$2:$7</definedName>
    <definedName function="false" hidden="false" localSheetId="1" name="__xlnm.Print_Area_2" vbProcedure="false">#REF!</definedName>
    <definedName function="false" hidden="false" localSheetId="1" name="__xlnm.Print_Area_3" vbProcedure="false">#REF!</definedName>
    <definedName function="false" hidden="false" localSheetId="1" name="___xlnm.Print_Area_2" vbProcedure="false">#REF!</definedName>
    <definedName function="false" hidden="false" localSheetId="1" name="___xlnm.Print_Area_3" vbProcedure="false">#REF!</definedName>
    <definedName function="false" hidden="false" localSheetId="1" name="____xlnm.Print_Area_2" vbProcedure="false">#REF!</definedName>
    <definedName function="false" hidden="false" localSheetId="1" name="____xlnm.Print_Area_3" vbProcedure="false">#REF!</definedName>
    <definedName function="false" hidden="false" localSheetId="2" name="Print_Area_0" vbProcedure="false">'LÍDER QUE EXEC.'!$A$1:$D$153</definedName>
    <definedName function="false" hidden="false" localSheetId="2" name="Print_Area_0_0" vbProcedure="false">'LÍDER QUE EXEC.'!$A$1:$D$153</definedName>
    <definedName function="false" hidden="false" localSheetId="2" name="Print_Area_0_0_0" vbProcedure="false">'LÍDER QUE EXEC.'!$A$1:$D$153</definedName>
    <definedName function="false" hidden="false" localSheetId="2" name="Print_Area_0_0_0_0" vbProcedure="false">'LÍDER QUE EXEC.'!$A$1:$D$153</definedName>
    <definedName function="false" hidden="false" localSheetId="2" name="Print_Area_0_0_0_0_0" vbProcedure="false">'LÍDER QUE EXEC.'!$A$1:$D$153</definedName>
    <definedName function="false" hidden="false" localSheetId="2" name="Print_Area_0_0_0_0_0_0" vbProcedure="false">'LÍDER QUE EXEC.'!$A$1:$D$153</definedName>
    <definedName function="false" hidden="false" localSheetId="2" name="Print_Titles_0" vbProcedure="false">'LÍDER QUE EXEC.'!$2:$7</definedName>
    <definedName function="false" hidden="false" localSheetId="2" name="Print_Titles_0_0" vbProcedure="false">'LÍDER QUE EXEC.'!$2:$7</definedName>
    <definedName function="false" hidden="false" localSheetId="2" name="Print_Titles_0_0_0" vbProcedure="false">'LÍDER QUE EXEC.'!$2:$7</definedName>
    <definedName function="false" hidden="false" localSheetId="2" name="Print_Titles_0_0_0_0" vbProcedure="false">'LÍDER QUE EXEC.'!$2:$7</definedName>
    <definedName function="false" hidden="false" localSheetId="2" name="Print_Titles_0_0_0_0_0" vbProcedure="false">'LÍDER QUE EXEC.'!$2:$7</definedName>
    <definedName function="false" hidden="false" localSheetId="2" name="Print_Titles_0_0_0_0_0_0" vbProcedure="false">'LÍDER QUE EXEC.'!$2:$7</definedName>
    <definedName function="false" hidden="false" localSheetId="2" name="_xlnm.Print_Area" vbProcedure="false">'LÍDER QUE EXEC.'!$A$1:$D$153</definedName>
    <definedName function="false" hidden="false" localSheetId="2" name="_xlnm.Print_Area_0" vbProcedure="false">'LÍDER QUE EXEC.'!$A$1:$D$153</definedName>
    <definedName function="false" hidden="false" localSheetId="2" name="_xlnm.Print_Area_0_0" vbProcedure="false">'LÍDER QUE EXEC.'!$A$1:$D$153</definedName>
    <definedName function="false" hidden="false" localSheetId="2" name="_xlnm.Print_Area_0_0_0" vbProcedure="false">'LÍDER QUE EXEC.'!$A$1:$D$153</definedName>
    <definedName function="false" hidden="false" localSheetId="2" name="_xlnm.Print_Area_0_0_0_0" vbProcedure="false">'LÍDER QUE EXEC.'!$A$1:$D$153</definedName>
    <definedName function="false" hidden="false" localSheetId="2" name="_xlnm.Print_Area_0_0_0_0_0" vbProcedure="false">'LÍDER QUE EXEC.'!$A$1:$D$153</definedName>
    <definedName function="false" hidden="false" localSheetId="2" name="_xlnm.Print_Area_0_0_0_0_0_0" vbProcedure="false">'LÍDER QUE EXEC.'!$A$1:$D$153</definedName>
    <definedName function="false" hidden="false" localSheetId="2" name="_xlnm.Print_Area_0_0_0_0_0_0_0" vbProcedure="false">'LÍDER QUE EXEC.'!$A$1:$D$153</definedName>
    <definedName function="false" hidden="false" localSheetId="2" name="_xlnm.Print_Area_0_0_0_0_0_0_0_0" vbProcedure="false">'LÍDER QUE EXEC.'!$A$1:$D$153</definedName>
    <definedName function="false" hidden="false" localSheetId="2" name="_xlnm.Print_Area_0_0_0_0_0_0_0_0_0" vbProcedure="false">'LÍDER QUE EXEC.'!$A$1:$D$153</definedName>
    <definedName function="false" hidden="false" localSheetId="2" name="_xlnm.Print_Area_0_0_0_0_0_0_0_0_0_0" vbProcedure="false">'LÍDER QUE EXEC.'!$A$1:$D$153</definedName>
    <definedName function="false" hidden="false" localSheetId="2" name="_xlnm.Print_Area_0_0_0_0_0_0_0_0_0_0_0" vbProcedure="false">'LÍDER QUE EXEC.'!$A$1:$D$153</definedName>
    <definedName function="false" hidden="false" localSheetId="2" name="_xlnm.Print_Area_0_0_0_0_0_0_0_0_0_0_0_0" vbProcedure="false">'LÍDER QUE EXEC.'!$A$1:$D$153</definedName>
    <definedName function="false" hidden="false" localSheetId="2" name="_xlnm.Print_Area_0_0_0_0_0_0_0_0_0_0_0_0_0" vbProcedure="false">'LÍDER QUE EXEC.'!$A$1:$D$153</definedName>
    <definedName function="false" hidden="false" localSheetId="2" name="_xlnm.Print_Area_0_0_0_0_0_0_0_0_0_0_0_0_0_0" vbProcedure="false">'LÍDER QUE EXEC.'!$A$1:$D$153</definedName>
    <definedName function="false" hidden="false" localSheetId="2" name="_xlnm.Print_Area_0_0_0_0_0_0_0_0_0_0_0_0_0_0_0" vbProcedure="false">'LÍDER QUE EXEC.'!$A$1:$D$153</definedName>
    <definedName function="false" hidden="false" localSheetId="2" name="_xlnm.Print_Area_0_0_0_0_0_0_0_0_0_0_0_0_0_0_0_0" vbProcedure="false">'LÍDER QUE EXEC.'!$A$1:$D$153</definedName>
    <definedName function="false" hidden="false" localSheetId="2" name="_xlnm.Print_Titles" vbProcedure="false">'LÍDER QUE EXEC.'!$2:$7</definedName>
    <definedName function="false" hidden="false" localSheetId="2" name="_xlnm.Print_Titles_0" vbProcedure="false">'LÍDER QUE EXEC.'!$2:$7</definedName>
    <definedName function="false" hidden="false" localSheetId="2" name="_xlnm.Print_Titles_0_0" vbProcedure="false">'LÍDER QUE EXEC.'!$2:$7</definedName>
    <definedName function="false" hidden="false" localSheetId="2" name="_xlnm.Print_Titles_0_0_0" vbProcedure="false">'LÍDER QUE EXEC.'!$2:$7</definedName>
    <definedName function="false" hidden="false" localSheetId="2" name="_xlnm.Print_Titles_0_0_0_0" vbProcedure="false">'LÍDER QUE EXEC.'!$2:$7</definedName>
    <definedName function="false" hidden="false" localSheetId="2" name="_xlnm.Print_Titles_0_0_0_0_0" vbProcedure="false">'LÍDER QUE EXEC.'!$2:$7</definedName>
    <definedName function="false" hidden="false" localSheetId="2" name="_xlnm.Print_Titles_0_0_0_0_0_0" vbProcedure="false">'LÍDER QUE EXEC.'!$2:$7</definedName>
    <definedName function="false" hidden="false" localSheetId="2" name="_xlnm.Print_Titles_0_0_0_0_0_0_0" vbProcedure="false">'LÍDER QUE EXEC.'!$2:$7</definedName>
    <definedName function="false" hidden="false" localSheetId="2" name="_xlnm.Print_Titles_0_0_0_0_0_0_0_0" vbProcedure="false">'LÍDER QUE EXEC.'!$2:$7</definedName>
    <definedName function="false" hidden="false" localSheetId="2" name="_xlnm.Print_Titles_0_0_0_0_0_0_0_0_0" vbProcedure="false">'LÍDER QUE EXEC.'!$2:$7</definedName>
    <definedName function="false" hidden="false" localSheetId="2" name="_xlnm.Print_Titles_0_0_0_0_0_0_0_0_0_0" vbProcedure="false">'LÍDER QUE EXEC.'!$2:$7</definedName>
    <definedName function="false" hidden="false" localSheetId="2" name="_xlnm.Print_Titles_0_0_0_0_0_0_0_0_0_0_0" vbProcedure="false">'LÍDER QUE EXEC.'!$2:$7</definedName>
    <definedName function="false" hidden="false" localSheetId="2" name="_xlnm.Print_Titles_0_0_0_0_0_0_0_0_0_0_0_0" vbProcedure="false">'LÍDER QUE EXEC.'!$2:$7</definedName>
    <definedName function="false" hidden="false" localSheetId="2" name="_xlnm.Print_Titles_0_0_0_0_0_0_0_0_0_0_0_0_0" vbProcedure="false">'LÍDER QUE EXEC.'!$2:$7</definedName>
    <definedName function="false" hidden="false" localSheetId="2" name="_xlnm.Print_Titles_0_0_0_0_0_0_0_0_0_0_0_0_0_0" vbProcedure="false">'LÍDER QUE EXEC.'!$2:$7</definedName>
    <definedName function="false" hidden="false" localSheetId="2" name="_xlnm.Print_Titles_0_0_0_0_0_0_0_0_0_0_0_0_0_0_0" vbProcedure="false">'LÍDER QUE EXEC.'!$2:$7</definedName>
    <definedName function="false" hidden="false" localSheetId="2" name="_xlnm.Print_Titles_0_0_0_0_0_0_0_0_0_0_0_0_0_0_0_0" vbProcedure="false">'LÍDER QUE EXEC.'!$2:$7</definedName>
    <definedName function="false" hidden="false" localSheetId="2" name="__xlnm.Print_Area_2" vbProcedure="false">#REF!</definedName>
    <definedName function="false" hidden="false" localSheetId="2" name="__xlnm.Print_Area_3" vbProcedure="false">#REF!</definedName>
    <definedName function="false" hidden="false" localSheetId="2" name="___xlnm.Print_Area_2" vbProcedure="false">#REF!</definedName>
    <definedName function="false" hidden="false" localSheetId="2" name="___xlnm.Print_Area_3" vbProcedure="false">#REF!</definedName>
    <definedName function="false" hidden="false" localSheetId="2" name="____xlnm.Print_Area_2" vbProcedure="false">#REF!</definedName>
    <definedName function="false" hidden="false" localSheetId="2" name="____xlnm.Print_Area_3" vbProcedure="false">#REF!</definedName>
    <definedName function="false" hidden="false" localSheetId="3" name="Print_Area_0" vbProcedure="false">UNIFORMES!$A$1:$F$16</definedName>
    <definedName function="false" hidden="false" localSheetId="3" name="Print_Area_0_0" vbProcedure="false">UNIFORMES!$A$1:$F$16</definedName>
    <definedName function="false" hidden="false" localSheetId="3" name="Print_Area_0_0_0" vbProcedure="false">UNIFORMES!$A$1:$F$16</definedName>
    <definedName function="false" hidden="false" localSheetId="3" name="Print_Area_0_0_0_0" vbProcedure="false">UNIFORMES!$A$1:$F$16</definedName>
    <definedName function="false" hidden="false" localSheetId="3" name="Print_Area_0_0_0_0_0" vbProcedure="false">UNIFORMES!$A$1:$F$16</definedName>
    <definedName function="false" hidden="false" localSheetId="3" name="Print_Area_0_0_0_0_0_0" vbProcedure="false">UNIFORMES!$A$1:$F$16</definedName>
    <definedName function="false" hidden="false" localSheetId="3" name="_xlnm.Print_Area" vbProcedure="false">UNIFORMES!$A$1:$F$16</definedName>
    <definedName function="false" hidden="false" localSheetId="3" name="_xlnm.Print_Area_0" vbProcedure="false">UNIFORMES!$A$1:$F$16</definedName>
    <definedName function="false" hidden="false" localSheetId="3" name="_xlnm.Print_Area_0_0" vbProcedure="false">UNIFORMES!$A$1:$F$16</definedName>
    <definedName function="false" hidden="false" localSheetId="3" name="_xlnm.Print_Area_0_0_0" vbProcedure="false">UNIFORMES!$A$1:$F$16</definedName>
    <definedName function="false" hidden="false" localSheetId="3" name="_xlnm.Print_Area_0_0_0_0" vbProcedure="false">UNIFORMES!$A$1:$F$16</definedName>
    <definedName function="false" hidden="false" localSheetId="3" name="_xlnm.Print_Area_0_0_0_0_0" vbProcedure="false">UNIFORMES!$A$1:$F$16</definedName>
    <definedName function="false" hidden="false" localSheetId="3" name="_xlnm.Print_Area_0_0_0_0_0_0" vbProcedure="false">UNIFORMES!$A$1:$F$16</definedName>
    <definedName function="false" hidden="false" localSheetId="3" name="_xlnm.Print_Area_0_0_0_0_0_0_0" vbProcedure="false">UNIFORMES!$A$1:$F$16</definedName>
    <definedName function="false" hidden="false" localSheetId="3" name="_xlnm.Print_Area_0_0_0_0_0_0_0_0" vbProcedure="false">UNIFORMES!$A$1:$F$16</definedName>
    <definedName function="false" hidden="false" localSheetId="3" name="_xlnm.Print_Area_0_0_0_0_0_0_0_0_0" vbProcedure="false">UNIFORMES!$A$1:$F$16</definedName>
    <definedName function="false" hidden="false" localSheetId="3" name="_xlnm.Print_Area_0_0_0_0_0_0_0_0_0_0" vbProcedure="false">UNIFORMES!$A$1:$F$16</definedName>
    <definedName function="false" hidden="false" localSheetId="3" name="_xlnm.Print_Area_0_0_0_0_0_0_0_0_0_0_0" vbProcedure="false">UNIFORMES!$A$1:$F$16</definedName>
    <definedName function="false" hidden="false" localSheetId="3" name="_xlnm.Print_Area_0_0_0_0_0_0_0_0_0_0_0_0" vbProcedure="false">UNIFORMES!$A$1:$F$16</definedName>
    <definedName function="false" hidden="false" localSheetId="3" name="_xlnm.Print_Area_0_0_0_0_0_0_0_0_0_0_0_0_0" vbProcedure="false">UNIFORMES!$A$1:$F$16</definedName>
    <definedName function="false" hidden="false" localSheetId="3" name="_xlnm.Print_Area_0_0_0_0_0_0_0_0_0_0_0_0_0_0" vbProcedure="false">UNIFORMES!$A$1:$F$16</definedName>
    <definedName function="false" hidden="false" localSheetId="3" name="_xlnm.Print_Area_0_0_0_0_0_0_0_0_0_0_0_0_0_0_0" vbProcedure="false">UNIFORMES!$A$1:$F$16</definedName>
    <definedName function="false" hidden="false" localSheetId="3" name="_xlnm.Print_Area_0_0_0_0_0_0_0_0_0_0_0_0_0_0_0_0" vbProcedure="false">UNIFORMES!$A$1:$F$16</definedName>
    <definedName function="false" hidden="false" localSheetId="4" name="Print_Area_0" vbProcedure="false">EPI!$A$1:$F$16</definedName>
    <definedName function="false" hidden="false" localSheetId="4" name="Print_Area_0_0" vbProcedure="false">EPI!$A$1:$F$16</definedName>
    <definedName function="false" hidden="false" localSheetId="4" name="Print_Area_0_0_0" vbProcedure="false">EPI!$A$1:$F$16</definedName>
    <definedName function="false" hidden="false" localSheetId="4" name="Print_Area_0_0_0_0" vbProcedure="false">EPI!$A$1:$F$16</definedName>
    <definedName function="false" hidden="false" localSheetId="4" name="Print_Area_0_0_0_0_0" vbProcedure="false">EPI!$A$1:$F$16</definedName>
    <definedName function="false" hidden="false" localSheetId="4" name="Print_Area_0_0_0_0_0_0" vbProcedure="false">EPI!$A$1:$F$16</definedName>
    <definedName function="false" hidden="false" localSheetId="4" name="_xlnm.Print_Area" vbProcedure="false">EPI!$A$1:$F$16</definedName>
    <definedName function="false" hidden="false" localSheetId="4" name="_xlnm.Print_Area_0" vbProcedure="false">EPI!$A$1:$F$16</definedName>
    <definedName function="false" hidden="false" localSheetId="4" name="_xlnm.Print_Area_0_0" vbProcedure="false">EPI!$A$1:$F$16</definedName>
    <definedName function="false" hidden="false" localSheetId="4" name="_xlnm.Print_Area_0_0_0" vbProcedure="false">EPI!$A$1:$F$16</definedName>
    <definedName function="false" hidden="false" localSheetId="4" name="_xlnm.Print_Area_0_0_0_0" vbProcedure="false">EPI!$A$1:$F$16</definedName>
    <definedName function="false" hidden="false" localSheetId="4" name="_xlnm.Print_Area_0_0_0_0_0" vbProcedure="false">EPI!$A$1:$F$16</definedName>
    <definedName function="false" hidden="false" localSheetId="4" name="_xlnm.Print_Area_0_0_0_0_0_0" vbProcedure="false">EPI!$A$1:$F$16</definedName>
    <definedName function="false" hidden="false" localSheetId="4" name="_xlnm.Print_Area_0_0_0_0_0_0_0" vbProcedure="false">EPI!$A$1:$F$16</definedName>
    <definedName function="false" hidden="false" localSheetId="4" name="_xlnm.Print_Area_0_0_0_0_0_0_0_0" vbProcedure="false">EPI!$A$1:$F$16</definedName>
    <definedName function="false" hidden="false" localSheetId="4" name="_xlnm.Print_Area_0_0_0_0_0_0_0_0_0" vbProcedure="false">EPI!$A$1:$F$16</definedName>
    <definedName function="false" hidden="false" localSheetId="4" name="_xlnm.Print_Area_0_0_0_0_0_0_0_0_0_0" vbProcedure="false">EPI!$A$1:$F$16</definedName>
    <definedName function="false" hidden="false" localSheetId="4" name="_xlnm.Print_Area_0_0_0_0_0_0_0_0_0_0_0" vbProcedure="false">EPI!$A$1:$F$16</definedName>
    <definedName function="false" hidden="false" localSheetId="4" name="_xlnm.Print_Area_0_0_0_0_0_0_0_0_0_0_0_0" vbProcedure="false">EPI!$A$1:$F$16</definedName>
    <definedName function="false" hidden="false" localSheetId="4" name="_xlnm.Print_Area_0_0_0_0_0_0_0_0_0_0_0_0_0" vbProcedure="false">EPI!$A$1:$F$16</definedName>
    <definedName function="false" hidden="false" localSheetId="4" name="_xlnm.Print_Area_0_0_0_0_0_0_0_0_0_0_0_0_0_0" vbProcedure="false">EPI!$A$1:$F$16</definedName>
    <definedName function="false" hidden="false" localSheetId="4" name="_xlnm.Print_Area_0_0_0_0_0_0_0_0_0_0_0_0_0_0_0" vbProcedure="false">EPI!$A$1:$F$16</definedName>
    <definedName function="false" hidden="false" localSheetId="4" name="_xlnm.Print_Area_0_0_0_0_0_0_0_0_0_0_0_0_0_0_0_0" vbProcedure="false">EPI!$A$1:$F$16</definedName>
    <definedName function="false" hidden="false" localSheetId="4" name="__xlnm.Print_Area_2" vbProcedure="false">#REF!</definedName>
    <definedName function="false" hidden="false" localSheetId="4" name="__xlnm.Print_Area_3" vbProcedure="false">#REF!</definedName>
    <definedName function="false" hidden="false" localSheetId="4" name="___xlnm.Print_Area_2" vbProcedure="false">#REF!</definedName>
    <definedName function="false" hidden="false" localSheetId="4" name="___xlnm.Print_Area_3" vbProcedure="false">#REF!</definedName>
    <definedName function="false" hidden="false" localSheetId="5" name="Print_Area_0" vbProcedure="false">MATERIAIS!$A$1:$F$38</definedName>
    <definedName function="false" hidden="false" localSheetId="5" name="Print_Area_0_0" vbProcedure="false">MATERIAIS!$A$1:$F$38</definedName>
    <definedName function="false" hidden="false" localSheetId="5" name="Print_Area_0_0_0" vbProcedure="false">MATERIAIS!$A$1:$F$38</definedName>
    <definedName function="false" hidden="false" localSheetId="5" name="Print_Area_0_0_0_0" vbProcedure="false">MATERIAIS!$A$1:$F$38</definedName>
    <definedName function="false" hidden="false" localSheetId="5" name="Print_Area_0_0_0_0_0" vbProcedure="false">MATERIAIS!$A$1:$F$38</definedName>
    <definedName function="false" hidden="false" localSheetId="5" name="Print_Area_0_0_0_0_0_0" vbProcedure="false">MATERIAIS!$A$1:$F$38</definedName>
    <definedName function="false" hidden="false" localSheetId="5" name="_xlnm.Print_Area" vbProcedure="false">MATERIAIS!$A$1:$F$38</definedName>
    <definedName function="false" hidden="false" localSheetId="5" name="_xlnm.Print_Area_0" vbProcedure="false">MATERIAIS!$A$1:$F$38</definedName>
    <definedName function="false" hidden="false" localSheetId="5" name="_xlnm.Print_Area_0_0" vbProcedure="false">MATERIAIS!$A$1:$F$38</definedName>
    <definedName function="false" hidden="false" localSheetId="5" name="_xlnm.Print_Area_0_0_0" vbProcedure="false">MATERIAIS!$A$1:$F$38</definedName>
    <definedName function="false" hidden="false" localSheetId="5" name="_xlnm.Print_Area_0_0_0_0" vbProcedure="false">MATERIAIS!$A$1:$F$38</definedName>
    <definedName function="false" hidden="false" localSheetId="5" name="_xlnm.Print_Area_0_0_0_0_0" vbProcedure="false">MATERIAIS!$A$1:$F$38</definedName>
    <definedName function="false" hidden="false" localSheetId="5" name="_xlnm.Print_Area_0_0_0_0_0_0" vbProcedure="false">MATERIAIS!$A$1:$F$38</definedName>
    <definedName function="false" hidden="false" localSheetId="5" name="_xlnm.Print_Area_0_0_0_0_0_0_0" vbProcedure="false">MATERIAIS!$A$1:$F$38</definedName>
    <definedName function="false" hidden="false" localSheetId="5" name="_xlnm.Print_Area_0_0_0_0_0_0_0_0" vbProcedure="false">MATERIAIS!$A$1:$F$38</definedName>
    <definedName function="false" hidden="false" localSheetId="5" name="_xlnm.Print_Area_0_0_0_0_0_0_0_0_0" vbProcedure="false">MATERIAIS!$A$1:$F$38</definedName>
    <definedName function="false" hidden="false" localSheetId="5" name="_xlnm.Print_Area_0_0_0_0_0_0_0_0_0_0" vbProcedure="false">MATERIAIS!$A$1:$F$38</definedName>
    <definedName function="false" hidden="false" localSheetId="5" name="_xlnm.Print_Area_0_0_0_0_0_0_0_0_0_0_0" vbProcedure="false">MATERIAIS!$A$1:$F$38</definedName>
    <definedName function="false" hidden="false" localSheetId="5" name="_xlnm.Print_Area_0_0_0_0_0_0_0_0_0_0_0_0" vbProcedure="false">MATERIAIS!$A$1:$F$38</definedName>
    <definedName function="false" hidden="false" localSheetId="5" name="_xlnm.Print_Area_0_0_0_0_0_0_0_0_0_0_0_0_0" vbProcedure="false">MATERIAIS!$A$1:$F$38</definedName>
    <definedName function="false" hidden="false" localSheetId="5" name="_xlnm.Print_Area_0_0_0_0_0_0_0_0_0_0_0_0_0_0" vbProcedure="false">MATERIAIS!$A$1:$F$38</definedName>
    <definedName function="false" hidden="false" localSheetId="5" name="_xlnm.Print_Area_0_0_0_0_0_0_0_0_0_0_0_0_0_0_0" vbProcedure="false">MATERIAIS!$A$1:$F$38</definedName>
    <definedName function="false" hidden="false" localSheetId="5" name="_xlnm.Print_Area_0_0_0_0_0_0_0_0_0_0_0_0_0_0_0_0" vbProcedure="false">MATERIAIS!$A$1:$F$38</definedName>
    <definedName function="false" hidden="false" localSheetId="5" name="_xlnm._FilterDatabase" vbProcedure="false">MATERIAIS!$A$3:$F$38</definedName>
    <definedName function="false" hidden="false" localSheetId="5" name="_xlnm._FilterDatabase_0" vbProcedure="false">MATERIAIS!$A$3:$F$38</definedName>
    <definedName function="false" hidden="false" localSheetId="5" name="_xlnm._FilterDatabase_0_0" vbProcedure="false">MATERIAIS!$A$3:$F$38</definedName>
    <definedName function="false" hidden="false" localSheetId="5" name="_xlnm._FilterDatabase_0_0_0" vbProcedure="false">MATERIAIS!$A$3:$F$38</definedName>
    <definedName function="false" hidden="false" localSheetId="5" name="_xlnm._FilterDatabase_0_0_0_0" vbProcedure="false">MATERIAIS!$A$3:$F$38</definedName>
    <definedName function="false" hidden="false" localSheetId="5" name="_xlnm._FilterDatabase_0_0_0_0_0" vbProcedure="false">MATERIAIS!$A$3:$F$38</definedName>
    <definedName function="false" hidden="false" localSheetId="5" name="_xlnm._FilterDatabase_0_0_0_0_0_0" vbProcedure="false">MATERIAIS!$A$3:$F$38</definedName>
    <definedName function="false" hidden="false" localSheetId="5" name="_xlnm._FilterDatabase_0_0_0_0_0_0_0" vbProcedure="false">MATERIAIS!$A$3:$F$38</definedName>
    <definedName function="false" hidden="false" localSheetId="5" name="_xlnm._FilterDatabase_0_0_0_0_0_0_0_0" vbProcedure="false">MATERIAIS!$A$3:$F$38</definedName>
    <definedName function="false" hidden="false" localSheetId="5" name="_xlnm._FilterDatabase_0_0_0_0_0_0_0_0_0" vbProcedure="false">MATERIAIS!$A$3:$F$38</definedName>
    <definedName function="false" hidden="false" localSheetId="5" name="_xlnm._FilterDatabase_0_0_0_0_0_0_0_0_0_0" vbProcedure="false">MATERIAIS!$A$3:$F$38</definedName>
    <definedName function="false" hidden="false" localSheetId="5" name="_xlnm._FilterDatabase_0_0_0_0_0_0_0_0_0_0_0" vbProcedure="false">MATERIAIS!$A$3:$F$38</definedName>
    <definedName function="false" hidden="false" localSheetId="5" name="__xlnm.Print_Area_2" vbProcedure="false">#REF!</definedName>
    <definedName function="false" hidden="false" localSheetId="5" name="__xlnm.Print_Area_3" vbProcedure="false">#REF!</definedName>
    <definedName function="false" hidden="false" localSheetId="5" name="___xlnm.Print_Area_2" vbProcedure="false">#REF!</definedName>
    <definedName function="false" hidden="false" localSheetId="5" name="___xlnm.Print_Area_3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xdr="http://schemas.openxmlformats.org/drawingml/2006/spreadsheetDrawing">
  <authors>
    <author/>
  </authors>
  <commentList>
    <comment ref="B136" authorId="0">
      <text>
        <r>
          <rPr>
            <sz val="9"/>
            <color rgb="FF000000"/>
            <rFont val="Segoe UI"/>
            <family val="2"/>
            <charset val="1"/>
          </rPr>
          <t xml:space="preserve">Referência: Os tributos (COFINS e PIS) foram definidos utilizando o regime de tributação de LUCRO REAL.
A licitante deve elaborar sua proposta e, por conseguinte, sua planilha, com base no regime de tributação ao qual estará submetida durante a execução do contrato.
</t>
        </r>
      </text>
    </comment>
    <comment ref="D32" authorId="0">
      <text>
        <r>
          <rPr>
            <sz val="9"/>
            <color rgb="FF000000"/>
            <rFont val="Segoe UI"/>
            <family val="2"/>
            <charset val="1"/>
          </rPr>
          <t xml:space="preserve">1ª Faixa Salarial CCT 2018 </t>
        </r>
      </text>
    </comment>
    <comment ref="D39" authorId="0">
      <text>
        <r>
          <rPr>
            <sz val="9"/>
            <color rgb="FF000000"/>
            <rFont val="Segoe UI"/>
            <family val="2"/>
            <charset val="1"/>
          </rPr>
          <t xml:space="preserve">Gratificação por Assiduidade prevista na 1ª Faixa Salarial da CCT 2018.</t>
        </r>
      </text>
    </comment>
    <comment ref="D58" authorId="0">
      <text>
        <r>
          <rPr>
            <sz val="9"/>
            <color rgb="FF000000"/>
            <rFont val="Segoe UI"/>
            <family val="2"/>
            <charset val="1"/>
          </rPr>
          <t xml:space="preserve">RAT x FAP. 
1) RAT = 3% (Limpeza em prédios e em domicílios - código 8121-4/00 do Anexo V do Decreto n.º 3.048/1999). 
2) FAP = Máximo de Fator de Acidente Previdenciário = 2:
3% x 2 = 6% (maior valor possível)
A empresa deve utilizar o seu FAP efetivo, a ser comprovado no envio de sua proposta adequada ao lance vencedor, mediante apresentação da GFIP ou outro documento apto a fazê-lo.
</t>
        </r>
      </text>
    </comment>
    <comment ref="D68" authorId="0">
      <text>
        <r>
          <rPr>
            <sz val="10"/>
            <color rgb="FF000000"/>
            <rFont val="Arial"/>
            <family val="2"/>
            <charset val="1"/>
          </rPr>
          <t xml:space="preserve">(Valor unitário do VT x 2x número médio de dias trabalhados no mês) – (6% do salário base)]</t>
        </r>
      </text>
    </comment>
    <comment ref="D69" authorId="0">
      <text>
        <r>
          <rPr>
            <sz val="9"/>
            <color rgb="FF000000"/>
            <rFont val="Segoe UI"/>
            <family val="2"/>
            <charset val="1"/>
          </rPr>
          <t xml:space="preserve">CCT 2019 (12ª §1º) define R$ 14,00/dia com possibilidade de descontar até 5% desse valor como contribuição do funcionário (§3º, regra do PAT). 
Cálculo: (R$ 14,00 - 5%) * 21,01 dias (Dias trabalhados de segunda a sexta)</t>
        </r>
      </text>
    </comment>
    <comment ref="D72" authorId="0">
      <text>
        <r>
          <rPr>
            <sz val="9"/>
            <color rgb="FF000000"/>
            <rFont val="Segoe UI"/>
            <family val="2"/>
            <charset val="1"/>
          </rPr>
          <t xml:space="preserve">Parágrafo 1º da Cláusula Quadragésima Quinta (DO PROGRAMA DE CONTROLE MÉDICO DE SAÚDE OCUPACIONAL) da CCT 2019.
</t>
        </r>
      </text>
    </comment>
    <comment ref="D73" authorId="0">
      <text>
        <r>
          <rPr>
            <sz val="9"/>
            <color rgb="FF000000"/>
            <rFont val="Segoe UI"/>
            <family val="2"/>
            <charset val="1"/>
          </rPr>
          <t xml:space="preserve">Conforme §1º da Cláusula Décima da CCT 2019.</t>
        </r>
      </text>
    </comment>
    <comment ref="D89" authorId="0">
      <text>
        <r>
          <rPr>
            <sz val="9"/>
            <color rgb="FF000000"/>
            <rFont val="Segoe UI"/>
            <family val="2"/>
            <charset val="1"/>
          </rPr>
          <t xml:space="preserve">{[(7/30)/12]x100} = 1,944%
7 dias de folga / 30 dias / 12 meses (vigência inicial do contrato) = provisão mensal para esse item de custo * remuneração mensal
</t>
        </r>
      </text>
    </comment>
    <comment ref="D123" authorId="0">
      <text>
        <r>
          <rPr>
            <sz val="9"/>
            <color rgb="FF000000"/>
            <rFont val="Segoe UI"/>
            <family val="2"/>
            <charset val="1"/>
          </rPr>
          <t xml:space="preserve">Referência: Custo Mensal de Uniformes (vide planilha específica).
</t>
        </r>
      </text>
    </comment>
    <comment ref="D124" authorId="0">
      <text>
        <r>
          <rPr>
            <sz val="9"/>
            <color rgb="FF000000"/>
            <rFont val="Segoe UI"/>
            <family val="2"/>
            <charset val="1"/>
          </rPr>
          <t xml:space="preserve">Referência: Custo Mensal de EPI (vide planilha específica).
</t>
        </r>
      </text>
    </comment>
    <comment ref="D125" authorId="0">
      <text>
        <r>
          <rPr>
            <sz val="9"/>
            <color rgb="FF000000"/>
            <rFont val="Segoe UI"/>
            <family val="2"/>
            <charset val="1"/>
          </rPr>
          <t xml:space="preserve">Referência: Custo Mensal de Materiais de Consumo e Utensílios (vide planilha específica).
</t>
        </r>
      </text>
    </comment>
    <comment ref="D126" authorId="0">
      <text>
        <r>
          <rPr>
            <sz val="9"/>
            <color rgb="FF000000"/>
            <rFont val="Segoe UI"/>
            <family val="2"/>
            <charset val="1"/>
          </rPr>
          <t xml:space="preserve">Referência: Custo Mensal da depreciação e manutenção de Equipamentos e Ferramentas (vide planilha específica).</t>
        </r>
      </text>
    </comment>
    <comment ref="D132" authorId="0">
      <text>
        <r>
          <rPr>
            <sz val="9"/>
            <color rgb="FF000000"/>
            <rFont val="Segoe UI"/>
            <family val="2"/>
            <charset val="1"/>
          </rPr>
          <t xml:space="preserve">Referência: Custos Indiretos e Lucro (vide planilha específica)</t>
        </r>
        <r>
          <rPr>
            <b val="true"/>
            <sz val="9"/>
            <color rgb="FF000000"/>
            <rFont val="Segoe UI"/>
            <family val="2"/>
            <charset val="1"/>
          </rPr>
          <t xml:space="preserve">.
</t>
        </r>
      </text>
    </comment>
    <comment ref="D134" authorId="0">
      <text>
        <r>
          <rPr>
            <sz val="9"/>
            <color rgb="FF000000"/>
            <rFont val="Segoe UI"/>
            <family val="2"/>
            <charset val="1"/>
          </rPr>
          <t xml:space="preserve">Referência: Custos Indiretos e Lucro (vide planilha específica).
</t>
        </r>
      </text>
    </comment>
    <comment ref="D142" authorId="0">
      <text>
        <r>
          <rPr>
            <sz val="9"/>
            <color rgb="FF000000"/>
            <rFont val="Segoe UI"/>
            <family val="2"/>
            <charset val="1"/>
          </rPr>
          <t xml:space="preserve">Valor do ISS praticado no Município onde será prestado o serviço.
</t>
        </r>
      </text>
    </comment>
  </commentList>
</comments>
</file>

<file path=xl/comments2.xml><?xml version="1.0" encoding="utf-8"?>
<comments xmlns="http://schemas.openxmlformats.org/spreadsheetml/2006/main" xmlns:xdr="http://schemas.openxmlformats.org/drawingml/2006/spreadsheetDrawing">
  <authors>
    <author/>
  </authors>
  <commentList>
    <comment ref="B134" authorId="0">
      <text>
        <r>
          <rPr>
            <sz val="9"/>
            <color rgb="FF000000"/>
            <rFont val="Segoe UI"/>
            <family val="2"/>
            <charset val="1"/>
          </rPr>
          <t xml:space="preserve">Referência: Os tributos (COFINS e PIS) foram definidos utilizando o regime de tributação de LUCRO REAL.
A licitante deve elaborar sua proposta e, por conseguinte, sua planilha, com base no regime de tributação ao qual estará submetida durante a execução do contrato.
</t>
        </r>
      </text>
    </comment>
    <comment ref="D32" authorId="0">
      <text>
        <r>
          <rPr>
            <sz val="9"/>
            <color rgb="FF000000"/>
            <rFont val="Segoe UI"/>
            <family val="2"/>
            <charset val="1"/>
          </rPr>
          <t xml:space="preserve">1ª Faixa Salarial CCT 2019.
</t>
        </r>
      </text>
    </comment>
    <comment ref="D34" authorId="0">
      <text>
        <r>
          <rPr>
            <sz val="12"/>
            <rFont val="Arial"/>
            <family val="2"/>
            <charset val="1"/>
          </rPr>
          <t xml:space="preserve">Considerando o que dispõe a Súmula 448 do TST e o Laudo Pericial realizado quando do último contrato de prestação de serviços de limpeza, cuja cópia segue anexa, deverá ser previsto na Planilha de Custo e Formação de Preços o pagamento do adicional de insalubridade, no percentual de 40% (quarenta por cento) sobre o salário-mínimo, aos 2 serventes </t>
        </r>
        <r>
          <rPr>
            <b val="true"/>
            <sz val="12"/>
            <rFont val="Arial"/>
            <family val="2"/>
            <charset val="1"/>
          </rPr>
          <t xml:space="preserve">(e somente a estes, que atuarão para cobrir todo o horário de funcionamento da instituição)</t>
        </r>
        <r>
          <rPr>
            <sz val="12"/>
            <rFont val="Arial"/>
            <family val="2"/>
            <charset val="1"/>
          </rPr>
          <t xml:space="preserve"> que atuarão na limpeza dos sanitários de uso coletivo.
</t>
        </r>
      </text>
    </comment>
    <comment ref="D39" authorId="0">
      <text>
        <r>
          <rPr>
            <sz val="9"/>
            <color rgb="FF000000"/>
            <rFont val="Segoe UI"/>
            <family val="2"/>
            <charset val="1"/>
          </rPr>
          <t xml:space="preserve">Gratificação por Assiduidade prevista na 1ª Faixa Salarial da CCT 2019.</t>
        </r>
      </text>
    </comment>
    <comment ref="D56" authorId="0">
      <text>
        <r>
          <rPr>
            <sz val="9"/>
            <color rgb="FF000000"/>
            <rFont val="Segoe UI"/>
            <family val="2"/>
            <charset val="1"/>
          </rPr>
          <t xml:space="preserve">RAT x FAP. 
1) RAT = 3% (Limpeza em prédios e em domicílios - código 8121-4/00 do Anexo V do Decreto n.º 3.048/1999). 
2) FAP = Máximo de Fator de Acidente Previdenciário = 2:
3% x 2 = 6% (maior valor possível)
A empresa deve utilizar o seu FAP efetivo, a ser comprovado no envio de sua proposta adequada ao lance vencedor, mediante apresentação da GFIP ou outro documento apto a fazê-lo.
</t>
        </r>
      </text>
    </comment>
    <comment ref="D66" authorId="0">
      <text>
        <r>
          <rPr>
            <sz val="10"/>
            <color rgb="FF000000"/>
            <rFont val="Arial"/>
            <family val="2"/>
            <charset val="1"/>
          </rPr>
          <t xml:space="preserve">(Valor unitário do VT x 2x número médio de dias trabalhados no mês) – (6% do salário base)]</t>
        </r>
      </text>
    </comment>
    <comment ref="D67" authorId="0">
      <text>
        <r>
          <rPr>
            <sz val="9"/>
            <color rgb="FF000000"/>
            <rFont val="Segoe UI"/>
            <family val="2"/>
            <charset val="1"/>
          </rPr>
          <t xml:space="preserve">CCT 2019 (12ª §1º) define R$ 14,00/dia com possibilidade de descontar até 5% desse valor como contribuição do funcionário (§3º, regra do PAT). 
Cálculo: (R$ 14,00 - 5%) * 22 dias (Dias trabalhados de segunda a sexta)</t>
        </r>
      </text>
    </comment>
    <comment ref="D70" authorId="0">
      <text>
        <r>
          <rPr>
            <sz val="9"/>
            <color rgb="FF000000"/>
            <rFont val="Segoe UI"/>
            <family val="2"/>
            <charset val="1"/>
          </rPr>
          <t xml:space="preserve">Parágrafo 1º da Cláusula Quadragésima Quinta (DO PROGRAMA DE CONTROLE MÉDICO DE SAÚDE OCUPACIONAL) da CCT 2019.
</t>
        </r>
      </text>
    </comment>
    <comment ref="D71" authorId="0">
      <text>
        <r>
          <rPr>
            <sz val="9"/>
            <color rgb="FF000000"/>
            <rFont val="Segoe UI"/>
            <family val="2"/>
            <charset val="1"/>
          </rPr>
          <t xml:space="preserve">Conforme §1º da Cláusula Décima da CCT 2019.</t>
        </r>
      </text>
    </comment>
    <comment ref="D87" authorId="0">
      <text>
        <r>
          <rPr>
            <sz val="10"/>
            <color rgb="FF000000"/>
            <rFont val="Arial"/>
            <family val="2"/>
            <charset val="1"/>
          </rPr>
          <t xml:space="preserve">{[(7/30)/12]x100} = 1,944%
7 dias de folga / 30 dias / 12 meses (vigência inicial do contrato) = provisão mensal para esse item de custo * remuneração mensal
</t>
        </r>
      </text>
    </comment>
    <comment ref="D121" authorId="0">
      <text>
        <r>
          <rPr>
            <sz val="10"/>
            <color rgb="FF000000"/>
            <rFont val="Arial"/>
            <family val="2"/>
            <charset val="1"/>
          </rPr>
          <t xml:space="preserve">Referência: Custo Mensal de Uniformes (vide planilha específica).
</t>
        </r>
      </text>
    </comment>
    <comment ref="D122" authorId="0">
      <text>
        <r>
          <rPr>
            <sz val="9"/>
            <color rgb="FF000000"/>
            <rFont val="Segoe UI"/>
            <family val="2"/>
            <charset val="1"/>
          </rPr>
          <t xml:space="preserve">Referência: Custo Mensal de EPI (vide planilha específica).
</t>
        </r>
      </text>
    </comment>
    <comment ref="D123" authorId="0">
      <text>
        <r>
          <rPr>
            <sz val="10"/>
            <color rgb="FF000000"/>
            <rFont val="Arial"/>
            <family val="2"/>
            <charset val="1"/>
          </rPr>
          <t xml:space="preserve">Referência: Custo Mensal de EPI (vide planilha específica).
</t>
        </r>
      </text>
    </comment>
    <comment ref="D124" authorId="0">
      <text>
        <r>
          <rPr>
            <sz val="9"/>
            <color rgb="FF000000"/>
            <rFont val="Segoe UI"/>
            <family val="2"/>
            <charset val="1"/>
          </rPr>
          <t xml:space="preserve">Referência: Custo Mensal da depreciação e manutenção de Equipamentos e Ferramentas (vide planilha específica).</t>
        </r>
      </text>
    </comment>
    <comment ref="D130" authorId="0">
      <text>
        <r>
          <rPr>
            <sz val="9"/>
            <color rgb="FF000000"/>
            <rFont val="Segoe UI"/>
            <family val="2"/>
            <charset val="1"/>
          </rPr>
          <t xml:space="preserve">Referência: Custos Indiretos e Lucro (vide planilha específica)</t>
        </r>
        <r>
          <rPr>
            <b val="true"/>
            <sz val="9"/>
            <color rgb="FF000000"/>
            <rFont val="Segoe UI"/>
            <family val="2"/>
            <charset val="1"/>
          </rPr>
          <t xml:space="preserve">.
</t>
        </r>
      </text>
    </comment>
    <comment ref="D132" authorId="0">
      <text>
        <r>
          <rPr>
            <sz val="9"/>
            <color rgb="FF000000"/>
            <rFont val="Segoe UI"/>
            <family val="2"/>
            <charset val="1"/>
          </rPr>
          <t xml:space="preserve">Referência: Custos Indiretos e Lucro (vide planilha específica).
</t>
        </r>
      </text>
    </comment>
    <comment ref="D140" authorId="0">
      <text>
        <r>
          <rPr>
            <sz val="9"/>
            <color rgb="FF000000"/>
            <rFont val="Segoe UI"/>
            <family val="2"/>
            <charset val="1"/>
          </rPr>
          <t xml:space="preserve">Valor do ISS praticado no Município onde será prestado o serviço.
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/>
  </authors>
  <commentList>
    <comment ref="B134" authorId="0">
      <text>
        <r>
          <rPr>
            <sz val="9"/>
            <color rgb="FF000000"/>
            <rFont val="Segoe UI"/>
            <family val="2"/>
            <charset val="1"/>
          </rPr>
          <t xml:space="preserve">Referência: Os tributos (COFINS e PIS) foram definidos utilizando o regime de tributação de LUCRO REAL.
A licitante deve elaborar sua proposta e, por conseguinte, sua planilha, com base no regime de tributação ao qual estará submetida durante a execução do contrato.
</t>
        </r>
      </text>
    </comment>
    <comment ref="D32" authorId="0">
      <text>
        <r>
          <rPr>
            <sz val="9"/>
            <color rgb="FF000000"/>
            <rFont val="Segoe UI"/>
            <family val="2"/>
            <charset val="1"/>
          </rPr>
          <t xml:space="preserve">1ª Faixa Salarial CCT 2019</t>
        </r>
      </text>
    </comment>
    <comment ref="D39" authorId="0">
      <text>
        <r>
          <rPr>
            <sz val="9"/>
            <color rgb="FF000000"/>
            <rFont val="Segoe UI"/>
            <family val="2"/>
            <charset val="1"/>
          </rPr>
          <t xml:space="preserve">Gratificação por Assiduidade prevista na 1ª Faixa Salarial da CCT 2019.</t>
        </r>
      </text>
    </comment>
    <comment ref="D40" authorId="0">
      <text>
        <r>
          <rPr>
            <sz val="9"/>
            <color rgb="FF000000"/>
            <rFont val="Segoe UI"/>
            <family val="2"/>
            <charset val="1"/>
          </rPr>
          <t xml:space="preserve">Conforme CCT 2019.</t>
        </r>
      </text>
    </comment>
    <comment ref="D56" authorId="0">
      <text>
        <r>
          <rPr>
            <sz val="9"/>
            <color rgb="FF000000"/>
            <rFont val="Segoe UI"/>
            <family val="2"/>
            <charset val="1"/>
          </rPr>
          <t xml:space="preserve">RAT x FAP. 
1) RAT = 3% (Limpeza em prédios e em domicílios - código 8121-4/00 do Anexo V do Decreto n.º 3.048/1999). 
2) FAP = Máximo de Fator de Acidente Previdenciário = 2:
3% x 2 = 6% (maior valor possível)
A empresa deve utilizar o seu FAP efetivo, a ser comprovado no envio de sua proposta adequada ao lance vencedor, mediante apresentação da GFIP ou outro documento apto a fazê-lo.
</t>
        </r>
      </text>
    </comment>
    <comment ref="D66" authorId="0">
      <text>
        <r>
          <rPr>
            <sz val="10"/>
            <color rgb="FF000000"/>
            <rFont val="Arial"/>
            <family val="2"/>
            <charset val="1"/>
          </rPr>
          <t xml:space="preserve">(Valor unitário do VT x 2x número médio de dias trabalhados no mês) – (6% do salário base)]</t>
        </r>
      </text>
    </comment>
    <comment ref="D67" authorId="0">
      <text>
        <r>
          <rPr>
            <sz val="9"/>
            <color rgb="FF000000"/>
            <rFont val="Segoe UI"/>
            <family val="2"/>
            <charset val="1"/>
          </rPr>
          <t xml:space="preserve">CCT 2019 (12ª §1º) define R$ 14,00/dia com possibilidade de descontar até 5% desse valor como contribuição do funcionário (§3º, regra do PAT). 
Cálculo: (R$ 14,00 - 5%) * 21,01 dias (Dias trabalhados de segunda a sexta)</t>
        </r>
      </text>
    </comment>
    <comment ref="D70" authorId="0">
      <text>
        <r>
          <rPr>
            <sz val="9"/>
            <color rgb="FF000000"/>
            <rFont val="Segoe UI"/>
            <family val="2"/>
            <charset val="1"/>
          </rPr>
          <t xml:space="preserve">Parágrafo 1º da Cláusula Quadragésima Quinta (DO PROGRAMA DE CONTROLE MÉDICO DE SAÚDE OCUPACIONAL) da CCT 2019.
</t>
        </r>
      </text>
    </comment>
    <comment ref="D71" authorId="0">
      <text>
        <r>
          <rPr>
            <sz val="9"/>
            <color rgb="FF000000"/>
            <rFont val="Segoe UI"/>
            <family val="2"/>
            <charset val="1"/>
          </rPr>
          <t xml:space="preserve">Conforme §1º da Cláusula Décima da CCT 2019.</t>
        </r>
      </text>
    </comment>
    <comment ref="D87" authorId="0">
      <text>
        <r>
          <rPr>
            <sz val="10"/>
            <color rgb="FF000000"/>
            <rFont val="Arial"/>
            <family val="2"/>
            <charset val="1"/>
          </rPr>
          <t xml:space="preserve">{[(7/30)/12]x100} = 1,944%
7 dias de folga / 30 dias / 12 meses (vigência inicial do contrato) = provisão mensal para esse item de custo * remuneração mensal
</t>
        </r>
      </text>
    </comment>
    <comment ref="D121" authorId="0">
      <text>
        <r>
          <rPr>
            <sz val="9"/>
            <color rgb="FF000000"/>
            <rFont val="Segoe UI"/>
            <family val="2"/>
            <charset val="1"/>
          </rPr>
          <t xml:space="preserve">Referência: Custo Mensal de Uniformes (vide planilha específica).
</t>
        </r>
      </text>
    </comment>
    <comment ref="D122" authorId="0">
      <text>
        <r>
          <rPr>
            <sz val="9"/>
            <color rgb="FF000000"/>
            <rFont val="Segoe UI"/>
            <family val="2"/>
            <charset val="1"/>
          </rPr>
          <t xml:space="preserve">Referência: Custo Mensal de EPI (vide planilha específica).
</t>
        </r>
      </text>
    </comment>
    <comment ref="D123" authorId="0">
      <text>
        <r>
          <rPr>
            <sz val="9"/>
            <color rgb="FF000000"/>
            <rFont val="Segoe UI"/>
            <family val="2"/>
            <charset val="1"/>
          </rPr>
          <t xml:space="preserve">Referência: Custo Mensal de Materiais de Consumo e Utensílios (vide planilha específica).
</t>
        </r>
      </text>
    </comment>
    <comment ref="D124" authorId="0">
      <text>
        <r>
          <rPr>
            <sz val="9"/>
            <color rgb="FF000000"/>
            <rFont val="Segoe UI"/>
            <family val="2"/>
            <charset val="1"/>
          </rPr>
          <t xml:space="preserve">Referência: Custo Mensal da depreciação e manutenção de Equipamentos e Ferramentas (vide planilha específica).</t>
        </r>
      </text>
    </comment>
    <comment ref="D130" authorId="0">
      <text>
        <r>
          <rPr>
            <sz val="9"/>
            <color rgb="FF000000"/>
            <rFont val="Segoe UI"/>
            <family val="2"/>
            <charset val="1"/>
          </rPr>
          <t xml:space="preserve">Referência: Custos Indiretos e Lucro (vide planilha específica)</t>
        </r>
        <r>
          <rPr>
            <b val="true"/>
            <sz val="9"/>
            <color rgb="FF000000"/>
            <rFont val="Segoe UI"/>
            <family val="2"/>
            <charset val="1"/>
          </rPr>
          <t xml:space="preserve">.
</t>
        </r>
      </text>
    </comment>
    <comment ref="D132" authorId="0">
      <text>
        <r>
          <rPr>
            <sz val="9"/>
            <color rgb="FF000000"/>
            <rFont val="Segoe UI"/>
            <family val="2"/>
            <charset val="1"/>
          </rPr>
          <t xml:space="preserve">Referência: Custos Indiretos e Lucro (vide planilha específica).
</t>
        </r>
      </text>
    </comment>
    <comment ref="D140" authorId="0">
      <text>
        <r>
          <rPr>
            <sz val="9"/>
            <color rgb="FF000000"/>
            <rFont val="Segoe UI"/>
            <family val="2"/>
            <charset val="1"/>
          </rPr>
          <t xml:space="preserve">Valor do ISS praticado no Município onde será prestado o serviço.
</t>
        </r>
      </text>
    </comment>
  </commentList>
</comments>
</file>

<file path=xl/comments7.xml><?xml version="1.0" encoding="utf-8"?>
<comments xmlns="http://schemas.openxmlformats.org/spreadsheetml/2006/main" xmlns:xdr="http://schemas.openxmlformats.org/drawingml/2006/spreadsheetDrawing">
  <authors>
    <author/>
  </authors>
  <commentList>
    <comment ref="G4" authorId="0">
      <text>
        <r>
          <rPr>
            <sz val="9"/>
            <color rgb="FF000000"/>
            <rFont val="Segoe UI"/>
            <family val="2"/>
            <charset val="1"/>
          </rPr>
          <t xml:space="preserve">A taxa de manutenção (0,25% a.m.) é a sugerida no artigo “Formação de preços dos serviços contínuos a serem terceirizados na Administração Pública” da Revista Zênite.</t>
        </r>
      </text>
    </comment>
    <comment ref="H8" authorId="0">
      <text>
        <r>
          <rPr>
            <sz val="9"/>
            <color rgb="FF000000"/>
            <rFont val="Segoe UI"/>
            <family val="2"/>
            <charset val="1"/>
          </rPr>
          <t xml:space="preserve">Considerados 6 discos pretos e 6 discos verdes por ano ao custo de R$ 16,90/cada.</t>
        </r>
      </text>
    </comment>
    <comment ref="I4" authorId="0">
      <text>
        <r>
          <rPr>
            <sz val="10"/>
            <rFont val="Arial"/>
            <family val="2"/>
            <charset val="1"/>
          </rPr>
          <t xml:space="preserve">
* CONFORME IN SRF 162/98 TABELA DE TX DE DEPRECIAÇÃO ANUAL / OU  
*CONSIDERAR A VIGÊNCIA DO CONTRATO DE 5 ANOS (1/5)TAXAX20% PARA ITENS DE CUSTEIO QUE DEVERÃO SER DISPONIBILIZADOS DURANTE A VIGÊNCIA TOTAL DO CONTRATO. 
</t>
        </r>
      </text>
    </comment>
  </commentList>
</comments>
</file>

<file path=xl/sharedStrings.xml><?xml version="1.0" encoding="utf-8"?>
<sst xmlns="http://schemas.openxmlformats.org/spreadsheetml/2006/main" count="1043" uniqueCount="360">
  <si>
    <t xml:space="preserve">PLANILHA DE CUSTOS E FORMAÇÃO DE PREÇOS</t>
  </si>
  <si>
    <t xml:space="preserve">SERVENTE DE LIMPEZA</t>
  </si>
  <si>
    <t xml:space="preserve">Nº Processo</t>
  </si>
  <si>
    <t xml:space="preserve">23189.003414.2018-72</t>
  </si>
  <si>
    <t xml:space="preserve">Pregão Eletrônico nº</t>
  </si>
  <si>
    <t xml:space="preserve">03/2019</t>
  </si>
  <si>
    <t xml:space="preserve">Dia ___/___/_____ às ___:___ horas</t>
  </si>
  <si>
    <t xml:space="preserve"> DISCRIMINAÇÃO DOS SERVIÇOS (DADOS REFERENTES À CONTRATAÇÃO)</t>
  </si>
  <si>
    <t xml:space="preserve">A</t>
  </si>
  <si>
    <t xml:space="preserve">Data de apresentação da proposta (dia/mês/ano)</t>
  </si>
  <si>
    <t xml:space="preserve">B</t>
  </si>
  <si>
    <t xml:space="preserve">Município/UF</t>
  </si>
  <si>
    <t xml:space="preserve">Barra do Garças/MT</t>
  </si>
  <si>
    <t xml:space="preserve">C</t>
  </si>
  <si>
    <t xml:space="preserve">Ano Acordo, Convenção ou Sentença Normativa em Dissídio Coletivo</t>
  </si>
  <si>
    <t xml:space="preserve">MT000299/2019</t>
  </si>
  <si>
    <t xml:space="preserve">D</t>
  </si>
  <si>
    <t xml:space="preserve">Nº de meses de execução contratual</t>
  </si>
  <si>
    <t xml:space="preserve">IDENTIFICAÇÃO DOS SERVIÇOS</t>
  </si>
  <si>
    <t xml:space="preserve"> Tipo de Serviço</t>
  </si>
  <si>
    <t xml:space="preserve">Limpeza e Conservação</t>
  </si>
  <si>
    <t xml:space="preserve">MÓDULOS</t>
  </si>
  <si>
    <t xml:space="preserve"> Mão-de-obra vinculada à execução contratual</t>
  </si>
  <si>
    <t xml:space="preserve">Dados complementares para composição dos custos referente à mão-de-obra</t>
  </si>
  <si>
    <t xml:space="preserve">Tipo de serviço (mesmo serviço com características distintas)</t>
  </si>
  <si>
    <t xml:space="preserve">Classificação Brasileira de Ocupações (CBO)</t>
  </si>
  <si>
    <t xml:space="preserve">5143-20</t>
  </si>
  <si>
    <t xml:space="preserve">Salário Normativo da Categoria Profissional</t>
  </si>
  <si>
    <t xml:space="preserve">Categoria profissional (vinculada à execução contratual)</t>
  </si>
  <si>
    <t xml:space="preserve">Data base da categoria (dia/mês/ano)</t>
  </si>
  <si>
    <t xml:space="preserve">MÓDULO 1 :   COMPOSIÇÃO DA REMUNERAÇÃO</t>
  </si>
  <si>
    <t xml:space="preserve">Composição da Remuneração</t>
  </si>
  <si>
    <t xml:space="preserve">Valor (R$)</t>
  </si>
  <si>
    <t xml:space="preserve">Salário Base</t>
  </si>
  <si>
    <t xml:space="preserve">Adicional  de periculosidade </t>
  </si>
  <si>
    <t xml:space="preserve">Adicional  de insalubridade </t>
  </si>
  <si>
    <r>
      <rPr>
        <sz val="10"/>
        <color rgb="FF000000"/>
        <rFont val="Arial"/>
        <family val="2"/>
        <charset val="1"/>
      </rPr>
      <t xml:space="preserve">Adicional noturno e hora noturna roduzida - </t>
    </r>
    <r>
      <rPr>
        <b val="true"/>
        <sz val="10"/>
        <color rgb="FF000000"/>
        <rFont val="Arial"/>
        <family val="2"/>
        <charset val="1"/>
      </rPr>
      <t xml:space="preserve">(((((Sal. Base+Periculosidade ou insalubridade+gratificações/180)*20%))*qtd horas noturnas)*qtd dias com adicional noturno)</t>
    </r>
  </si>
  <si>
    <t xml:space="preserve">E</t>
  </si>
  <si>
    <r>
      <rPr>
        <sz val="10"/>
        <color rgb="FF000000"/>
        <rFont val="Arial"/>
        <family val="2"/>
        <charset val="1"/>
      </rPr>
      <t xml:space="preserve">Intervalo Intrajornada - </t>
    </r>
    <r>
      <rPr>
        <b val="true"/>
        <sz val="10"/>
        <color rgb="FF000000"/>
        <rFont val="Arial"/>
        <family val="2"/>
        <charset val="1"/>
      </rPr>
      <t xml:space="preserve">[((Salario base+ad.Insalu/peric.+gratificações/180ou220)+( ad. Noturno e hora noturna red./120))*1,5]*qtd. dias trab. sem concessão do intervalo</t>
    </r>
  </si>
  <si>
    <t xml:space="preserve">F</t>
  </si>
  <si>
    <r>
      <rPr>
        <sz val="10"/>
        <color rgb="FF000000"/>
        <rFont val="Arial"/>
        <family val="2"/>
        <charset val="1"/>
      </rPr>
      <t xml:space="preserve">Horas extras - </t>
    </r>
    <r>
      <rPr>
        <b val="true"/>
        <sz val="10"/>
        <color rgb="FF000000"/>
        <rFont val="Arial"/>
        <family val="2"/>
        <charset val="1"/>
      </rPr>
      <t xml:space="preserve">[(verbas de natureza salarial/220ou180)+((verbas de natureza salarial/220 ou 180hs)*50% ou 100%)]  * quantidade de horas extras</t>
    </r>
  </si>
  <si>
    <t xml:space="preserve">G</t>
  </si>
  <si>
    <r>
      <rPr>
        <sz val="10"/>
        <color rgb="FF000000"/>
        <rFont val="Arial"/>
        <family val="2"/>
        <charset val="1"/>
      </rPr>
      <t xml:space="preserve">Reflexo no DSR - </t>
    </r>
    <r>
      <rPr>
        <b val="true"/>
        <sz val="10"/>
        <color rgb="FF000000"/>
        <rFont val="Arial"/>
        <family val="2"/>
        <charset val="1"/>
      </rPr>
      <t xml:space="preserve">{[(valor das horas extras) ÷ nº de dias úteis do mês] x nº RSR do mês}</t>
    </r>
  </si>
  <si>
    <t xml:space="preserve">H</t>
  </si>
  <si>
    <t xml:space="preserve">Outros - Gratificação por ASSIDUIDADE  </t>
  </si>
  <si>
    <t xml:space="preserve">I</t>
  </si>
  <si>
    <t xml:space="preserve">Outros - Gratificação por FUNÇÃO </t>
  </si>
  <si>
    <t xml:space="preserve">TOTAL DA REMUNERAÇÃO (A+B+C+D+E+F+G+H+I)</t>
  </si>
  <si>
    <t xml:space="preserve">Nota1:  O Módulo 1 refere-se ao valor mensal devido ao empegado pela prestação do serviço no período de 12 meses.</t>
  </si>
  <si>
    <t xml:space="preserve">MÓDULO 2: ENCARGOS E BENEFÍCIOS ANUAIS, MENSAIS E DIÁRIOS</t>
  </si>
  <si>
    <t xml:space="preserve">SUBMÓDULO 2.1: 13º (décimo terceiro) Salário e Adicional de Férias</t>
  </si>
  <si>
    <t xml:space="preserve">2.1</t>
  </si>
  <si>
    <t xml:space="preserve">13º (décimo terceiro) Salário, Férias e Adicional de Férias</t>
  </si>
  <si>
    <r>
      <rPr>
        <sz val="10"/>
        <color rgb="FF000000"/>
        <rFont val="Arial"/>
        <family val="2"/>
        <charset val="1"/>
      </rPr>
      <t xml:space="preserve">13º (décimo terceiro) Salário - </t>
    </r>
    <r>
      <rPr>
        <b val="true"/>
        <sz val="10"/>
        <color rgb="FF000000"/>
        <rFont val="Arial"/>
        <family val="2"/>
        <charset val="1"/>
      </rPr>
      <t xml:space="preserve">(remuneração x 8,33%)</t>
    </r>
  </si>
  <si>
    <t xml:space="preserve">CONTA VINCULADA</t>
  </si>
  <si>
    <r>
      <rPr>
        <sz val="10"/>
        <color rgb="FF000000"/>
        <rFont val="Arial"/>
        <family val="2"/>
        <charset val="1"/>
      </rPr>
      <t xml:space="preserve">Adicional de Férias - </t>
    </r>
    <r>
      <rPr>
        <b val="true"/>
        <sz val="10"/>
        <color rgb="FF000000"/>
        <rFont val="Arial"/>
        <family val="2"/>
        <charset val="1"/>
      </rPr>
      <t xml:space="preserve">(remuneração x 0,0278)</t>
    </r>
  </si>
  <si>
    <t xml:space="preserve">SUBTOTAL (A+B)</t>
  </si>
  <si>
    <r>
      <rPr>
        <sz val="10"/>
        <color rgb="FF000000"/>
        <rFont val="Arial"/>
        <family val="2"/>
        <charset val="1"/>
      </rPr>
      <t xml:space="preserve">Incidência do submódulo 2.2 no 13º e adicional de férias - </t>
    </r>
    <r>
      <rPr>
        <b val="true"/>
        <sz val="10"/>
        <color rgb="FF000000"/>
        <rFont val="Arial"/>
        <family val="2"/>
        <charset val="1"/>
      </rPr>
      <t xml:space="preserve">(A+B)x%do submódulo 2.2</t>
    </r>
  </si>
  <si>
    <t xml:space="preserve">TOTAL DE 13º (DÉCIMO TERCEIRO) SALÁRIO E ADICIONAL DE FÉRIAS (A+B+C)</t>
  </si>
  <si>
    <t xml:space="preserve">Nota 1:  Como a planilha de custos e formação de preços é calculada mensalmente, provisiona-se proporcionalmente 1/12 (um doze avos) dos valores referentes à gratificação natalina e adicional de férias.
Nota 2:  O adicional de férias contido no Submódulo 2.1 corresponde a 1/3 (um terço) da remuneração que por sua vez é dividido por 12 (doze) conforme Nota 1 acima.</t>
  </si>
  <si>
    <t xml:space="preserve">SUBMÓDULO 2.2: Encargos Previdenciários (GPS), Fundo de Garantia por Tempo de Serviço (FGTS) e outras contribuições.</t>
  </si>
  <si>
    <t xml:space="preserve">2.2</t>
  </si>
  <si>
    <t xml:space="preserve">GPS, FGTS e outras contribuições</t>
  </si>
  <si>
    <t xml:space="preserve">Percentual (%)</t>
  </si>
  <si>
    <t xml:space="preserve">INSS (Art. 22, Inciso I, da Lei nº 8.212/91)</t>
  </si>
  <si>
    <t xml:space="preserve">simples</t>
  </si>
  <si>
    <t xml:space="preserve">Salário Educação (Art. 3º, Inciso I, Decreto n.º 87.043/82)</t>
  </si>
  <si>
    <t xml:space="preserve">SAT (RAT X FAP)</t>
  </si>
  <si>
    <t xml:space="preserve">SESC ou SESI  (Art. 3º, Lei n.º 8.036/90)</t>
  </si>
  <si>
    <t xml:space="preserve">SENAI - SENAC (Decreto n.º 2.318/86)</t>
  </si>
  <si>
    <t xml:space="preserve">SEBRAE (Art. 8º, Lei n.º 8.029/90 e Lei n.º 8.154/90)</t>
  </si>
  <si>
    <t xml:space="preserve">INCRA (Lei n.º 7.787/89 e DL n.º 1.146/70)</t>
  </si>
  <si>
    <t xml:space="preserve">FGTS (Art. 15, Lei nº 8.030/90 e Art. 7º, III, CF)</t>
  </si>
  <si>
    <t xml:space="preserve">TOTAL GPS, FGTS E OUTRAS CONTRIBUIÇÕES (A+B+C+D+E+F+G+H)</t>
  </si>
  <si>
    <t xml:space="preserve">SUBMÓDULO 2.3: Benefícios Mensais e Diários</t>
  </si>
  <si>
    <t xml:space="preserve">Benefícios  Mensais e Diários</t>
  </si>
  <si>
    <t xml:space="preserve">Vale Transporte </t>
  </si>
  <si>
    <t xml:space="preserve">Vale-alimentação </t>
  </si>
  <si>
    <t xml:space="preserve">Programa de Assistência Social, Ocupacional e Lazer para empregados do segmento</t>
  </si>
  <si>
    <t xml:space="preserve">Auxílio creche</t>
  </si>
  <si>
    <t xml:space="preserve">Seguro de Vida, Exames Ocupacionais, Tratamento Odontológicos Básicos Preventivos, PCMSO e PPRA</t>
  </si>
  <si>
    <t xml:space="preserve">Cesta Básica </t>
  </si>
  <si>
    <t xml:space="preserve">Associação Escola</t>
  </si>
  <si>
    <t xml:space="preserve">TOTAL BENEFÍCIOS  MENSAIS E DIÁRIOS (A+B+C+D+E+F+G)</t>
  </si>
  <si>
    <t xml:space="preserve">Nota 1: o valor informado deverá ser o custo real do insumo (descontado o valor eventualmente pago pelo empregado).
Nota 2: Observar a previsão dos benefícios contidos em Acordos, Convenções e Dissídios Coletivos de Trabalho e atentar-se ao disposto no artigo 6º da Instrução Normativa SEGES/MPDG nº 05/2017.</t>
  </si>
  <si>
    <t xml:space="preserve">Quadro-Resumo do Módulo 2 - Encargos e Benefícios anuais, mensais e diários</t>
  </si>
  <si>
    <t xml:space="preserve">Encargos e Benefícios Anuais, Mensais e Diários</t>
  </si>
  <si>
    <t xml:space="preserve">2.3</t>
  </si>
  <si>
    <t xml:space="preserve">TOTAL ENCARGOS BENEFÍCIOS ANUAIS, MENSAIS E DIÁRIOS</t>
  </si>
  <si>
    <t xml:space="preserve">MÓDULO 3: PROVISÃO PARA RESCISÃO</t>
  </si>
  <si>
    <t xml:space="preserve">Provisão para Rescisão</t>
  </si>
  <si>
    <t xml:space="preserve">Aviso Prévio Indenizado - {Rem/12) x 5% de rotatividade anual </t>
  </si>
  <si>
    <r>
      <rPr>
        <sz val="10"/>
        <color rgb="FF000000"/>
        <rFont val="Arial"/>
        <family val="2"/>
        <charset val="1"/>
      </rPr>
      <t xml:space="preserve">Incidência do FGTS sobre o Aviso Prévio Indenizado - </t>
    </r>
    <r>
      <rPr>
        <b val="true"/>
        <sz val="10"/>
        <color rgb="FF000000"/>
        <rFont val="Arial"/>
        <family val="2"/>
        <charset val="1"/>
      </rPr>
      <t xml:space="preserve">(Aviso Prévio Indenizado * 8% FGTS)</t>
    </r>
  </si>
  <si>
    <t xml:space="preserve">Multa do FGTS e contribuição social sobre o Aviso Prévio Indenizado - (multa 40% e contribuição 10%)</t>
  </si>
  <si>
    <r>
      <rPr>
        <sz val="10"/>
        <color rgb="FF000000"/>
        <rFont val="Arial"/>
        <family val="2"/>
        <charset val="1"/>
      </rPr>
      <t xml:space="preserve">Aviso Prévio Trabalhado - </t>
    </r>
    <r>
      <rPr>
        <b val="true"/>
        <sz val="10"/>
        <color rgb="FF000000"/>
        <rFont val="Arial"/>
        <family val="2"/>
        <charset val="1"/>
      </rPr>
      <t xml:space="preserve">(Rem/12)/30)x7)x100% ou 1,94%</t>
    </r>
  </si>
  <si>
    <r>
      <rPr>
        <sz val="10"/>
        <color rgb="FF000000"/>
        <rFont val="Arial"/>
        <family val="2"/>
        <charset val="1"/>
      </rPr>
      <t xml:space="preserve">Incidência dos encargos do submódulo 2.2 sobre o Aviso Prévio
Trabalhado - </t>
    </r>
    <r>
      <rPr>
        <b val="true"/>
        <sz val="10"/>
        <color rgb="FF000000"/>
        <rFont val="Arial"/>
        <family val="2"/>
        <charset val="1"/>
      </rPr>
      <t xml:space="preserve">(Aviso Prévio Trabalhado) x % do Submódulo 2.2</t>
    </r>
  </si>
  <si>
    <r>
      <rPr>
        <sz val="10"/>
        <color rgb="FF000000"/>
        <rFont val="Arial"/>
        <family val="2"/>
        <charset val="1"/>
      </rPr>
      <t xml:space="preserve">Multa do FGTS e contribuição social sobre o Aviso Prévio Trabalhado e Indenizado - </t>
    </r>
    <r>
      <rPr>
        <b val="true"/>
        <sz val="10"/>
        <color rgb="FF000000"/>
        <rFont val="Arial"/>
        <family val="2"/>
        <charset val="1"/>
      </rPr>
      <t xml:space="preserve"> (Rem*5%)</t>
    </r>
  </si>
  <si>
    <t xml:space="preserve">TOTAL PROVISÃO PARA RESCISÃO</t>
  </si>
  <si>
    <t xml:space="preserve">MÓDULO 4: CUSTO DE REPOSIÇÃO DE PROFISSIONAL AUSENTE</t>
  </si>
  <si>
    <t xml:space="preserve">Nota 1: Os itens que contemplam o módulo 4 se referem ao custo dos dias trabalhados pelo repositor/substituto que por ventura venha cobrir o empregado nos casos de Ausências Legais (Submódulo 4.1) e/ou na Intrajornada (Submódulo 4.2) a depender da prestação do serviço.
Nota 2: Haverá a incidência do Submódulo 2.2 sobre esse módulo.</t>
  </si>
  <si>
    <t xml:space="preserve">Base de cálculo para o Custo de Reposição do Profissional Ausente (substituto): BCCPA = Rem + 13º + Férias + 1/3Férias (exceto para Afast Mat, que é a Remuneração)
Conforme Item 89 do Relatório do Acórdão TCU nº 1.753/2008 do Plenário e Orientações da SEGES/MPDG</t>
  </si>
  <si>
    <t xml:space="preserve">SUBMÓDULO 4.1: Ausências legais</t>
  </si>
  <si>
    <t xml:space="preserve">4.1</t>
  </si>
  <si>
    <t xml:space="preserve">Ausências Legais</t>
  </si>
  <si>
    <r>
      <rPr>
        <sz val="10"/>
        <color rgb="FF000000"/>
        <rFont val="Arial"/>
        <family val="2"/>
        <charset val="1"/>
      </rPr>
      <t xml:space="preserve">Férias </t>
    </r>
    <r>
      <rPr>
        <b val="true"/>
        <sz val="10"/>
        <color rgb="FF000000"/>
        <rFont val="Arial"/>
        <family val="2"/>
        <charset val="1"/>
      </rPr>
      <t xml:space="preserve">- (BCCPA x(1/12))</t>
    </r>
  </si>
  <si>
    <r>
      <rPr>
        <sz val="10"/>
        <color rgb="FF000000"/>
        <rFont val="Arial"/>
        <family val="2"/>
        <charset val="1"/>
      </rPr>
      <t xml:space="preserve">Ausências legais - </t>
    </r>
    <r>
      <rPr>
        <b val="true"/>
        <sz val="10"/>
        <color rgb="FF000000"/>
        <rFont val="Arial"/>
        <family val="2"/>
        <charset val="1"/>
      </rPr>
      <t xml:space="preserve">((BCCPA/30/12)x1 dia</t>
    </r>
  </si>
  <si>
    <r>
      <rPr>
        <sz val="10"/>
        <color rgb="FF000000"/>
        <rFont val="Arial"/>
        <family val="2"/>
        <charset val="1"/>
      </rPr>
      <t xml:space="preserve">Licença paternidade - </t>
    </r>
    <r>
      <rPr>
        <b val="true"/>
        <sz val="10"/>
        <color rgb="FF000000"/>
        <rFont val="Arial"/>
        <family val="2"/>
        <charset val="1"/>
      </rPr>
      <t xml:space="preserve">((BCCPA/30/12)x5 dias)x1,5%</t>
    </r>
  </si>
  <si>
    <r>
      <rPr>
        <sz val="10"/>
        <color rgb="FF000000"/>
        <rFont val="Arial"/>
        <family val="2"/>
        <charset val="1"/>
      </rPr>
      <t xml:space="preserve">Ausências por acidente de trabalho - </t>
    </r>
    <r>
      <rPr>
        <b val="true"/>
        <sz val="10"/>
        <color rgb="FF000000"/>
        <rFont val="Arial"/>
        <family val="2"/>
        <charset val="1"/>
      </rPr>
      <t xml:space="preserve">((BCCPA/30/12)x30 dias)x8%</t>
    </r>
  </si>
  <si>
    <r>
      <rPr>
        <sz val="10"/>
        <color rgb="FF000000"/>
        <rFont val="Arial"/>
        <family val="2"/>
        <charset val="1"/>
      </rPr>
      <t xml:space="preserve">Outros – Ex. Ausência por doença - </t>
    </r>
    <r>
      <rPr>
        <b val="true"/>
        <sz val="10"/>
        <color rgb="FF000000"/>
        <rFont val="Arial"/>
        <family val="2"/>
        <charset val="1"/>
      </rPr>
      <t xml:space="preserve">(BCCPA/30/12)x5 diasx40%</t>
    </r>
  </si>
  <si>
    <r>
      <rPr>
        <sz val="10"/>
        <color rgb="FF000000"/>
        <rFont val="Arial"/>
        <family val="2"/>
        <charset val="1"/>
      </rPr>
      <t xml:space="preserve">Incidência dos Encargos do Submódulo 2.2 sobre as ausências legais - </t>
    </r>
    <r>
      <rPr>
        <b val="true"/>
        <sz val="10"/>
        <color rgb="FF000000"/>
        <rFont val="Arial"/>
        <family val="2"/>
        <charset val="1"/>
      </rPr>
      <t xml:space="preserve">(A+B+C+D+E) x % do submódulo 2.2</t>
    </r>
  </si>
  <si>
    <r>
      <rPr>
        <sz val="10"/>
        <color rgb="FF000000"/>
        <rFont val="Arial"/>
        <family val="2"/>
        <charset val="1"/>
      </rPr>
      <t xml:space="preserve">Afastamento Maternidade (Férias pagas ao substituto pelos 120 dias de reposição) - </t>
    </r>
    <r>
      <rPr>
        <b val="true"/>
        <sz val="10"/>
        <color rgb="FF000000"/>
        <rFont val="Arial"/>
        <family val="2"/>
        <charset val="1"/>
      </rPr>
      <t xml:space="preserve">(((Remuneração+(Remuneração ÷ 3)) x (4/12)) ÷ 12) x 2%</t>
    </r>
  </si>
  <si>
    <r>
      <rPr>
        <sz val="10"/>
        <color rgb="FF000000"/>
        <rFont val="Arial"/>
        <family val="2"/>
        <charset val="1"/>
      </rPr>
      <t xml:space="preserve">Incidência dos encargos do submódulo 2.2 sobre as férias pagas ao substituto pelos 120 dias de reposição - </t>
    </r>
    <r>
      <rPr>
        <b val="true"/>
        <sz val="10"/>
        <color rgb="FF000000"/>
        <rFont val="Arial"/>
        <family val="2"/>
        <charset val="1"/>
      </rPr>
      <t xml:space="preserve">(férias pagas ao substituto pelos 120 dias de reposição) x % do submódulo 2.2</t>
    </r>
  </si>
  <si>
    <r>
      <rPr>
        <sz val="10"/>
        <color rgb="FF000000"/>
        <rFont val="Arial"/>
        <family val="2"/>
        <charset val="1"/>
      </rPr>
      <t xml:space="preserve">Incidência do submódulo 2.2 sobre remuneração e 13º salário proporcionais aos 120 dias de reposição - </t>
    </r>
    <r>
      <rPr>
        <b val="true"/>
        <sz val="10"/>
        <color rgb="FF000000"/>
        <rFont val="Arial"/>
        <family val="2"/>
        <charset val="1"/>
      </rPr>
      <t xml:space="preserve">(((rem + (rem ÷ 12)) x (4÷12)) x 2%) x % do submódulo 2.2</t>
    </r>
  </si>
  <si>
    <t xml:space="preserve">TOTAL AUSÊNCIAS LEGAIS (A+B+C+D+E+F)</t>
  </si>
  <si>
    <t xml:space="preserve">SUBMÓDULO 4.2: Intrajornada</t>
  </si>
  <si>
    <t xml:space="preserve">4.2</t>
  </si>
  <si>
    <t xml:space="preserve">Intrajornada</t>
  </si>
  <si>
    <t xml:space="preserve">Intervalo para repouso ou alimentação</t>
  </si>
  <si>
    <t xml:space="preserve">TOTAL INTRAJORNADA (A)</t>
  </si>
  <si>
    <t xml:space="preserve">Quadro-Resumo do Módulo 4 - Custo de Reposição do Profissional Ausente</t>
  </si>
  <si>
    <t xml:space="preserve">Ausências legais</t>
  </si>
  <si>
    <t xml:space="preserve">MÓDULO 5: INSUMOS DIVERSOS</t>
  </si>
  <si>
    <t xml:space="preserve">Insumos Diversos</t>
  </si>
  <si>
    <r>
      <rPr>
        <sz val="10"/>
        <color rgb="FF000000"/>
        <rFont val="Arial"/>
        <family val="2"/>
        <charset val="1"/>
      </rPr>
      <t xml:space="preserve">Uniformes (pesquisa de mercado) - </t>
    </r>
    <r>
      <rPr>
        <b val="true"/>
        <sz val="10"/>
        <color rgb="FF000000"/>
        <rFont val="Arial"/>
        <family val="2"/>
        <charset val="1"/>
      </rPr>
      <t xml:space="preserve">Retira-se o valor correspondente ao PIS/COFINS (9,25%) nessa etapa da planilha, visto que será tributado no módulo CITL, evitando assim bitributação.</t>
    </r>
  </si>
  <si>
    <r>
      <rPr>
        <sz val="10"/>
        <color rgb="FF000000"/>
        <rFont val="Arial"/>
        <family val="2"/>
        <charset val="1"/>
      </rPr>
      <t xml:space="preserve">EPI (pesquisa de mercado)</t>
    </r>
    <r>
      <rPr>
        <b val="true"/>
        <sz val="10"/>
        <color rgb="FF000000"/>
        <rFont val="Arial"/>
        <family val="2"/>
        <charset val="1"/>
      </rPr>
      <t xml:space="preserve"> - Retira-se o valor correspondente ao PIS/COFINS (9,25%) nessa etapa da planilha, visto que será tributado no módulo CITL, evitando assim bitributação.</t>
    </r>
  </si>
  <si>
    <r>
      <rPr>
        <sz val="10"/>
        <color rgb="FF000000"/>
        <rFont val="Arial"/>
        <family val="2"/>
        <charset val="1"/>
      </rPr>
      <t xml:space="preserve">Materiais de Consumo e Utensílios (pesquisa de mercado) -  </t>
    </r>
    <r>
      <rPr>
        <b val="true"/>
        <sz val="10"/>
        <color rgb="FF000000"/>
        <rFont val="Arial"/>
        <family val="2"/>
        <charset val="1"/>
      </rPr>
      <t xml:space="preserve">Retira-se o valor correspondente ao PIS/COFINS (9,25%) nessa etapa da planilha, visto que será tributado no módulo CITL, evitando assim bitributação.</t>
    </r>
  </si>
  <si>
    <r>
      <rPr>
        <sz val="10"/>
        <color rgb="FF000000"/>
        <rFont val="Arial"/>
        <family val="2"/>
        <charset val="1"/>
      </rPr>
      <t xml:space="preserve">Depreciação e Manutenção de Equipamentos e Ferramentas (pesquisa de mercado) - </t>
    </r>
    <r>
      <rPr>
        <b val="true"/>
        <sz val="10"/>
        <color rgb="FF000000"/>
        <rFont val="Arial"/>
        <family val="2"/>
        <charset val="1"/>
      </rPr>
      <t xml:space="preserve">Retira-se o valor correspondente ao PIS/COFINS (9,25%) nessa etapa da planilha, visto que será tributado no módulo CITL, evitando assim bitributação.</t>
    </r>
  </si>
  <si>
    <t xml:space="preserve">Outros</t>
  </si>
  <si>
    <t xml:space="preserve">TOTAL DE INSUMOS DIVERSOS</t>
  </si>
  <si>
    <t xml:space="preserve">MÓDULO 6: CUSTOS INDIRETOS, TRIBUTOS E LUCRO</t>
  </si>
  <si>
    <t xml:space="preserve">Custos Indiretos, Tributos e Lucro</t>
  </si>
  <si>
    <t xml:space="preserve">%</t>
  </si>
  <si>
    <t xml:space="preserve">Custos Indiretos</t>
  </si>
  <si>
    <t xml:space="preserve">BASE DE CÁLCULO DOS CUSTOS INDIRETOS  = (Total do Módulo 1 – Composição da  Remuneração + Total do Módulo 2 - Encargos e Benefícios Anuais, Mensais e Diários + Total do Módulo 3 – Provisão da Rescisão + Total do Módulo 4 - Custo de Reposição do Profissional Ausente + Total do Módulo 5 - Insumos Diversos)</t>
  </si>
  <si>
    <t xml:space="preserve">Lucro</t>
  </si>
  <si>
    <t xml:space="preserve">BASE DE CÁLCULO DO LUCRO =  (Total do Módulo 1 – Composição da  Remuneração + Total do Módulo 2 - Encargos e Benefícios Anuais, Mensais e Diários + Total do Módulo 3 – Provisão da Rescisão + Total do Módulo 4 - Custo de Reposição do Profissional Ausente + Total do Módulo 5 - Insumos Diversos + Custos Indiretos)</t>
  </si>
  <si>
    <t xml:space="preserve">Tributos</t>
  </si>
  <si>
    <t xml:space="preserve">BASE DE CÁLCULO DOS TRIBUTOS = (Total do Módulo 1 – Composição da  Remuneração + Total do Módulo 2 - Encargos e Benefícios Anuais, Mensais e Diários + Total do Módulo 3 – Provisão da Rescisão + Total do Módulo 4 - Custo de Reposição do Profissional Ausente + Total do Módulo 5 - Insumos Diversos + Custos Indiretos + Lucro)</t>
  </si>
  <si>
    <t xml:space="preserve">C1. Tributos Federais</t>
  </si>
  <si>
    <t xml:space="preserve">C.1.1  PIS</t>
  </si>
  <si>
    <t xml:space="preserve">C.1.2 COFINS</t>
  </si>
  <si>
    <t xml:space="preserve">C.2  Tributos Estaduais</t>
  </si>
  <si>
    <t xml:space="preserve">C.3   Tributos Municipais</t>
  </si>
  <si>
    <t xml:space="preserve">C.3.1 - ISS</t>
  </si>
  <si>
    <t xml:space="preserve">TOTAL</t>
  </si>
  <si>
    <t xml:space="preserve">Nota 1: Custos Indiretos, Lucro e Tributos por empregado.
Nota 2: O valor referente a tributos é obtido aplicando-se o percentual sobre o valor do faturamento.</t>
  </si>
  <si>
    <t xml:space="preserve">2 - QUADRO RESUMO DO CUSTO POR EMPREGADO</t>
  </si>
  <si>
    <t xml:space="preserve">Mão-de-obra vinculada à execução contratual (valor por empregado)</t>
  </si>
  <si>
    <t xml:space="preserve">(R$)</t>
  </si>
  <si>
    <t xml:space="preserve">Módulo 1 – Composição da Remuneração</t>
  </si>
  <si>
    <t xml:space="preserve">Módulo 2 – Encargos e Benefícios Anuais, Mensais e Diários</t>
  </si>
  <si>
    <t xml:space="preserve">Módulo 3 – Provisão para rescisão</t>
  </si>
  <si>
    <t xml:space="preserve">Módulo 4 - Custo de Reposição do Profissional Ausente</t>
  </si>
  <si>
    <t xml:space="preserve">Módulo 5 – Insumos diversos</t>
  </si>
  <si>
    <t xml:space="preserve">Subtotal (A + B +C+ D+E)</t>
  </si>
  <si>
    <t xml:space="preserve">Módulo 6 – Custos indiretos, tributos e lucro</t>
  </si>
  <si>
    <t xml:space="preserve">Valor total por empregado</t>
  </si>
  <si>
    <t xml:space="preserve">SERVENTE DE LIMPEZA (INSALUBRIDADE)</t>
  </si>
  <si>
    <t xml:space="preserve">Pregão Eletrônico Nº</t>
  </si>
  <si>
    <t xml:space="preserve">MT000299/2019 </t>
  </si>
  <si>
    <t xml:space="preserve">SERVENTE DE LIMPEZA (LÍDER QUE EXECUTA)</t>
  </si>
  <si>
    <t xml:space="preserve">Diferença entre Valor Total do Servente com Gratificação de Função e o Servente sem Gratificação de Função</t>
  </si>
  <si>
    <t xml:space="preserve">ORÇAMENTO PARA ESTIMATIVA DE PREÇOS</t>
  </si>
  <si>
    <t xml:space="preserve">UNIFORMES PARA SERVENTE DE LIMPEZA E LIMPADOR DE VIDROS EXTERNOS</t>
  </si>
  <si>
    <t xml:space="preserve">Ordem</t>
  </si>
  <si>
    <t xml:space="preserve">Especificação (nome, tipo, embalagem etc.)</t>
  </si>
  <si>
    <t xml:space="preserve">Unidade Física</t>
  </si>
  <si>
    <t xml:space="preserve">Qtd. Anual</t>
  </si>
  <si>
    <t xml:space="preserve">Valor unitário</t>
  </si>
  <si>
    <t xml:space="preserve">Valor total</t>
  </si>
  <si>
    <t xml:space="preserve">Calça comprida com elástico e cordão, em gabardine ou brin.</t>
  </si>
  <si>
    <t xml:space="preserve">Unidade</t>
  </si>
  <si>
    <t xml:space="preserve">Camiseta malha fria, com gola esporte, em gabardine com emblema da empresa pintado, manga longa ou curta (conforme solicitação do Contratante)</t>
  </si>
  <si>
    <t xml:space="preserve">Meia em algodão, tipo cano médio.</t>
  </si>
  <si>
    <t xml:space="preserve">Par</t>
  </si>
  <si>
    <t xml:space="preserve">Tênis preto em couro, solado baixo, com palmilha antibacteriana.</t>
  </si>
  <si>
    <t xml:space="preserve">Crachá: padrão da empresa (não pode ser improvisado).</t>
  </si>
  <si>
    <t xml:space="preserve">TOTAL ANUAL</t>
  </si>
  <si>
    <t xml:space="preserve">TOTAL MENSAL POR SERVENTE</t>
  </si>
  <si>
    <t xml:space="preserve">EPI PARA SERVENTE DE LIMPEZA E LIMPADOR DE VIDROS EXTERNOS</t>
  </si>
  <si>
    <t xml:space="preserve">Avental de PVC ou silicone.</t>
  </si>
  <si>
    <t xml:space="preserve">Par de botas em PVC cano médio, na cor branca.</t>
  </si>
  <si>
    <t xml:space="preserve">Máscara facial.</t>
  </si>
  <si>
    <t xml:space="preserve">Pacote 100 unidades</t>
  </si>
  <si>
    <t xml:space="preserve">Óculos de segurança.</t>
  </si>
  <si>
    <t xml:space="preserve">Luva de borracha, material latex natural, tamanho tamanhos p, m e g, caracteristicas adicionais palma antiderrapante, interior liso e talcado, uso multiuso.</t>
  </si>
  <si>
    <t xml:space="preserve">QUANTIDADE ANUAL</t>
  </si>
  <si>
    <t xml:space="preserve">MATERIAIS DE CONSUMO E UTENSÍLIOS</t>
  </si>
  <si>
    <t xml:space="preserve">Qtd. Ano</t>
  </si>
  <si>
    <t xml:space="preserve">AGUA SANITARIA, SOLUCAO AQUOSA A BASE DE HIPOCLORITO DE SODIO, COM FUNCAO ALVEJANTE E DESINFETANTE.</t>
  </si>
  <si>
    <t xml:space="preserve">FRASCO COM 1 LITRO.</t>
  </si>
  <si>
    <t xml:space="preserve">ÁLCOOL ETÍLICO LIMPEZA DE AMBIENTES, TIPO ETÍLICO HIDRATADO, COMPOSIÇÃO HIDROALCÓOLICA, APARÊNCIA VISUAL GEL, APLICAÇÃO PRODUTO LIMPEZA DOMÉSTICA.</t>
  </si>
  <si>
    <t xml:space="preserve">FRASCO COM 500 ML.</t>
  </si>
  <si>
    <t xml:space="preserve">ALCOOL ETILICO, HIDRATADO, CONCENTRACAO 70 POR CENTO (70 GL), ASPECTO FISICO LIQUIDO.</t>
  </si>
  <si>
    <t xml:space="preserve">BALDE DE PLÁSTICO REFORÇADO PRETO, 12 LITROS 30CM X 28CM (LXA), COM ENCAIXE PARA AS MÃOS.</t>
  </si>
  <si>
    <t xml:space="preserve">UNIDADE</t>
  </si>
  <si>
    <t xml:space="preserve">CERA, TIPO LIQUIDA, COR INCOLOR LEITOSO, COMPOSICAO PARAFINA,CERA DE POLIMENTO, OLEO VEGETAL HIDROGENADO, CARACTERISTICAS ADICIONAIS ANTIDERRAPANTE, FRASCO C/ ALCA, TAMPA DOSADORA, APLICACAO LIMPEZA DE PISOS.</t>
  </si>
  <si>
    <t xml:space="preserve">FRASCO COM 750 ML.</t>
  </si>
  <si>
    <t xml:space="preserve">DESENTUPIDOR PARA VASO SANITARIO.</t>
  </si>
  <si>
    <t xml:space="preserve">LIMPA PEDRAS PARA A REMOÇÃO DE SUJEIRAS E
INCRUSTAÇÕES EM PEDRAS E PISOS RÚSTICOS (NÃO
ESMALTADOS), COMPOSIÇÃO: ÁCIDO SULFÔNICO, ADJUVANTE, COADJUVANTE, CORANTE E VEÍCULO. </t>
  </si>
  <si>
    <t xml:space="preserve">EMBALAGEM COM 5 LITROS.</t>
  </si>
  <si>
    <t xml:space="preserve">DESINFETANTE, COMPOSIÇAO A BASE DE QUATERNARIO DE AMONIO, PRINCIPIO ATIVO CLORETO ALQUIL DIMETIL BENZIL AMONIO +TENSIOATIVOS, TEOR ATIVO SOLUÇAO CONCENTRADA, TEOR ATIVO EM TORNO DE 50%, FORMA FISICA SOLUÇAO AQUOSA, CARACTERISTICA ADICIONAL COM AROMA.</t>
  </si>
  <si>
    <t xml:space="preserve">GALAO COM 5 LITROS.</t>
  </si>
  <si>
    <t xml:space="preserve">DESODORIZADOR DE AMBIENTES, ESSÊNCIAS VARIADAS, APRESENTAÇÃO AEROSOL.</t>
  </si>
  <si>
    <t xml:space="preserve">FRASCO COM 360 ML.</t>
  </si>
  <si>
    <t xml:space="preserve">DESODORIZADOR SANITARIO, DESINFETANTE SOLIDO, AROMATIZADO COM REDE PROTETORA E GANCHO PLASTICO PARA VASO.</t>
  </si>
  <si>
    <t xml:space="preserve">EMBALAGEM COM 01 UNIDADE.</t>
  </si>
  <si>
    <t xml:space="preserve">DETERGENTE DESENGORDURANTE, DESINCRUSTANTE, COMPOSIÇAO AGENTE ALCALINO APLICAÇAO REMOÇAO DE GORDURA E SUJEIRA EM GERAL.</t>
  </si>
  <si>
    <t xml:space="preserve">EMBALAGEM COM 500 ML.</t>
  </si>
  <si>
    <t xml:space="preserve">ESCOVA LIMPEZA GERAL, PLASTICO, NILON, FORMATO ARREDONDADO, APLICAÇÃO LIMPEZA DE VASO SANITARIO.</t>
  </si>
  <si>
    <t xml:space="preserve">ESPANADOR, MATERIAL PENAS, CABO MADEIRA, COMPRIMENTO CABO 40 CM, CARACTERISTICAS ADICIONAIS TORNEADO E REFORCADO.</t>
  </si>
  <si>
    <t xml:space="preserve">ESPONJA DE LÃ DE AÇO.</t>
  </si>
  <si>
    <t xml:space="preserve">PACOTE COM 8 UNIDADES</t>
  </si>
  <si>
    <t xml:space="preserve">ESPONJA PARA LIMPEZA, ESPUMA/FIBRA, SINTETICA, RETANGULAR, LIMPEZA EM GERAL, DUPLA FACE.</t>
  </si>
  <si>
    <t xml:space="preserve">PACOTE COM 4 UNIDADES.</t>
  </si>
  <si>
    <t xml:space="preserve">FLANELA. 100% ALGODÃO, COMPRIMENTO 38 CM, LARGURA 28 CM, COR BRANCA.</t>
  </si>
  <si>
    <t xml:space="preserve">LIMPA VIDRO, ASPECTO FISICO LIQUIDO, COMPOSICAO TENSOATIVOS ANIONICOS, SEQUESTRATANTES, HIDROXIDO. </t>
  </si>
  <si>
    <t xml:space="preserve">LUSTRADOR MÓVEIS, COMPONENTES CERAS NATURAIS, AROMA LAVANDA, APLICAÇÃO MÓVEIS E SUPERFÍCIES LISAS.</t>
  </si>
  <si>
    <t xml:space="preserve"> FRASCO COM 200 ML.</t>
  </si>
  <si>
    <t xml:space="preserve">PA COLETORA LIXO, COLETOR ALUMINIO ZINCADO, CABO MADEIRA, COMPRIMENTO CABO 60 CM, APLICACAO LIMPEZA.</t>
  </si>
  <si>
    <t xml:space="preserve">PANO LIMPEZA, TIPO ESFREGAO PARA CHÃO.</t>
  </si>
  <si>
    <t xml:space="preserve">PAPEL HIGIENICO, FIBRAS CELULÓSICAS, 10 CM, BRANCO, ROLO COM 30 METROS.</t>
  </si>
  <si>
    <t xml:space="preserve">PACOTE COM 64 ROLOS.</t>
  </si>
  <si>
    <t xml:space="preserve">RODO, MATERIAL SUPORTE METAL REFORÇADO, CABO METAL GALVANIZADO, COMPRIMENTO SUPORTE 55 CM, QUANTIDADE DE BORRACHAS 2.</t>
  </si>
  <si>
    <t xml:space="preserve">SABÃO BARRA, SAIS + ÁCIDO GRAXO, NEUTRO, SEM PERFUME, BARRA DE 200 G.</t>
  </si>
  <si>
    <t xml:space="preserve">PACOTE COM 05 UNIDADES.</t>
  </si>
  <si>
    <t xml:space="preserve">SABAO PO, APLICAÇAO LIMPEZA GERAL, ADITIVOS ALVEJANTE, CARACTERISTICAS ADICIONAIS BIODEGRADAVEL.</t>
  </si>
  <si>
    <t xml:space="preserve">CAIXA COM 1 KG.</t>
  </si>
  <si>
    <t xml:space="preserve">SABONETE LÍQUIDO, LÍQUIDO VISCOSO, NEUTRO PH, LAURIL ÉTER SULFATO DE SÓDIO, ERVA-DOCE.</t>
  </si>
  <si>
    <t xml:space="preserve">BOMBONA COM 5 LITROS.</t>
  </si>
  <si>
    <t xml:space="preserve">SACO PLASTICO LIXO, 40 L, PRETO.</t>
  </si>
  <si>
    <t xml:space="preserve">PACOTE COM 100 UNIDADES.</t>
  </si>
  <si>
    <t xml:space="preserve">SACO PLASTICO LIXO, 100 L, PRETO. </t>
  </si>
  <si>
    <t xml:space="preserve">SOLUÇÃO DE LIMPEZA MULTIUSO, LIQUIDO, PARA LIMPEZA E REMOÇÃO DE RESÍDUOS.</t>
  </si>
  <si>
    <t xml:space="preserve">TOALHA DE PAPEL, PAPEL, 1 DOBRA, COMPRIMENTO 21 CM, LARGURA 20 CM, BRANCA, INTERFOLHADA.</t>
  </si>
  <si>
    <t xml:space="preserve">FARDO COM 1000 FOLHAS.</t>
  </si>
  <si>
    <t xml:space="preserve">VASSOURA, CERDAS NAILON, CABO MADEIRA, CARACTERISTICAS ADICIONAIS COMPRIMENTO CEPA 27 CM, LARGURA CEPA 4 CM, CERDAS 10 CM.</t>
  </si>
  <si>
    <t xml:space="preserve">VASSOURA, MATERIAL CERDAS SISAL, MATERIAL CABO MADEIRA, TIPO VASCULHO, APLICAÇÃO LIMPEZA TETO, COMPRIMENTO CABO 170.</t>
  </si>
  <si>
    <t xml:space="preserve">TOTAL MENSAL </t>
  </si>
  <si>
    <t xml:space="preserve">DEPRECIAÇÃO E MANUTENÇÃO DE EQUIPAMENTOS E FERRAMENTAS</t>
  </si>
  <si>
    <t xml:space="preserve">COTAÇÃO</t>
  </si>
  <si>
    <t xml:space="preserve">Item</t>
  </si>
  <si>
    <t xml:space="preserve">ESPECIFICAÇÃO</t>
  </si>
  <si>
    <t xml:space="preserve">QUANTIDADE</t>
  </si>
  <si>
    <t xml:space="preserve">Painel de Preços do MPDG</t>
  </si>
  <si>
    <t xml:space="preserve">VALOR UNITÁRIO ESTIMADO</t>
  </si>
  <si>
    <t xml:space="preserve">VALOR TOTAL           (A)</t>
  </si>
  <si>
    <t xml:space="preserve">MANUTENÇÃO MENSAL (B) (0,25% x A)</t>
  </si>
  <si>
    <t xml:space="preserve">INSUMOS MENSAL (C) </t>
  </si>
  <si>
    <t xml:space="preserve">% DEPRECIAÇÃO ANUAL (D)</t>
  </si>
  <si>
    <t xml:space="preserve">VALOR DA DEPRECIAÇÃO  (E) A*D)</t>
  </si>
  <si>
    <t xml:space="preserve">VALOR DEPRECIAÇÃO MENSAL (F) (E/12)</t>
  </si>
  <si>
    <t xml:space="preserve">CUSTO MENSAL (B+C+F)</t>
  </si>
  <si>
    <t xml:space="preserve">Aspirador/soprador de folhas: tipo monocilíndrico, 02 tempos, refrigerado a ar; cilindrada 56,5 cc; potência: 3,4hp/2,5 kw; rotação máxima: 12.000 rpm, tanque combustível: 1,8 ml; sistema de partida: manual retrátil; combustível: gasolina.
</t>
  </si>
  <si>
    <t xml:space="preserve">Carrinho utilitário, tipo mop, com todos os equipamentos.</t>
  </si>
  <si>
    <t xml:space="preserve">Carrinho de mão com chassi e caçamba metálica, pneu de borracha aro 0,90mm, 60 litros. </t>
  </si>
  <si>
    <t xml:space="preserve">Enceradeira industrial c-510 - deverá ser entregue com os respectivos acessórios, necessários ao bom funcionamento do equipamento.</t>
  </si>
  <si>
    <t xml:space="preserve">Enxada larga, 30cm, com cabo de madeira</t>
  </si>
  <si>
    <t xml:space="preserve">Escada extensiva, em alumínio,  pés antiderrapantes, sapatas de borracha.</t>
  </si>
  <si>
    <r>
      <rPr>
        <sz val="10"/>
        <rFont val="Arial"/>
        <family val="2"/>
        <charset val="1"/>
      </rPr>
      <t xml:space="preserve">Escada de abrir (em V),</t>
    </r>
    <r>
      <rPr>
        <b val="true"/>
        <sz val="10"/>
        <rFont val="Arial"/>
        <family val="2"/>
        <charset val="1"/>
      </rPr>
      <t xml:space="preserve"> </t>
    </r>
    <r>
      <rPr>
        <sz val="10"/>
        <rFont val="Arial"/>
        <family val="2"/>
        <charset val="1"/>
      </rPr>
      <t xml:space="preserve">em alumínio com 7 degraus,  pés antiderrapantes, sapatas de borracha.</t>
    </r>
  </si>
  <si>
    <t xml:space="preserve">Extensão de 20 metros, com pino macho e fêmea.</t>
  </si>
  <si>
    <t xml:space="preserve">Extensão de 50 metros, com pino macho e fêmea.</t>
  </si>
  <si>
    <t xml:space="preserve">Foice com cabo de madeira, comprimento 120cm, olho 32mm.</t>
  </si>
  <si>
    <t xml:space="preserve">Lavadora de alta pressão, vazão 560l/h, 220v, </t>
  </si>
  <si>
    <t xml:space="preserve">Mangueira em poliéster reforçado com tela, engate rápido, esguicho tipo pistola em metal e suporte  ³/4, com 50 metros.</t>
  </si>
  <si>
    <t xml:space="preserve">Pá de bico 60cm, com cabo de madeira em Y com alça, </t>
  </si>
  <si>
    <t xml:space="preserve">Rastelo/ancinho com 14 dentes, de metal, com cabo de madeira, 120cm comprimento</t>
  </si>
  <si>
    <t xml:space="preserve">Roçadeira a gasolina, motor 2,2 HP, 12.500rpm, </t>
  </si>
  <si>
    <t xml:space="preserve">Sinalizador de aviso “Piso Molhado”.</t>
  </si>
  <si>
    <t xml:space="preserve">Tesoura para poda de cerca viva, de metal, com cabo de madeira, 48cm</t>
  </si>
  <si>
    <t xml:space="preserve">Lima para enxada, 8”</t>
  </si>
  <si>
    <t xml:space="preserve">TOTAL ANO</t>
  </si>
  <si>
    <t xml:space="preserve">TOTAL MENSAL DIVIDIDO POR SERVENTE</t>
  </si>
  <si>
    <t xml:space="preserve">ESTIMATIVA DE PREÇOS - BDI</t>
  </si>
  <si>
    <t xml:space="preserve">Preços praticados na Administração Pública</t>
  </si>
  <si>
    <t xml:space="preserve">TCU</t>
  </si>
  <si>
    <t xml:space="preserve">SERVENTE DE LIMPEZA E LIMPADOR DE VIDROS EXTERNOS</t>
  </si>
  <si>
    <t xml:space="preserve">UASG 193107 PE 06/2019 (ITEM 1)</t>
  </si>
  <si>
    <t xml:space="preserve">UASG 158972 PE 01/2019 (ITEM 1)</t>
  </si>
  <si>
    <t xml:space="preserve">UASG 153037 PE 02/2019 (ITEM 1)</t>
  </si>
  <si>
    <t xml:space="preserve">UASG 158497 DI 49/2019 (ITEM1)</t>
  </si>
  <si>
    <t xml:space="preserve">% adotados no Acórdão 1753/2008 - Plenário</t>
  </si>
  <si>
    <t xml:space="preserve">Valor Médio</t>
  </si>
  <si>
    <t xml:space="preserve">CUSTOS INDIRETOS </t>
  </si>
  <si>
    <t xml:space="preserve">LUCRO</t>
  </si>
  <si>
    <t xml:space="preserve">VALE TRANSPORTE</t>
  </si>
  <si>
    <t xml:space="preserve">DESCRIÇÂO</t>
  </si>
  <si>
    <t xml:space="preserve">QTDE </t>
  </si>
  <si>
    <t xml:space="preserve">Preço praticado em Barra do Garças</t>
  </si>
  <si>
    <t xml:space="preserve">Quantidade</t>
  </si>
  <si>
    <t xml:space="preserve">VALOR TOTAL ESTIMADO</t>
  </si>
  <si>
    <t xml:space="preserve">PASSE</t>
  </si>
  <si>
    <t xml:space="preserve">Preço por m2 (considerando as produtividades-padrão da IN SEGES nº 05/2017)</t>
  </si>
  <si>
    <t xml:space="preserve">Tipo de área</t>
  </si>
  <si>
    <t xml:space="preserve">Área total do IFMT – Campus Barra do Garças ( I )</t>
  </si>
  <si>
    <r>
      <rPr>
        <sz val="10"/>
        <rFont val="Arial"/>
        <family val="2"/>
        <charset val="1"/>
      </rPr>
      <t xml:space="preserve">Produtividade ( II )
(1/m²) </t>
    </r>
    <r>
      <rPr>
        <b val="true"/>
        <sz val="8"/>
        <rFont val="Arial"/>
        <family val="2"/>
        <charset val="1"/>
      </rPr>
      <t xml:space="preserve">(1)</t>
    </r>
  </si>
  <si>
    <t xml:space="preserve">Número de Postos Sugeridos (I / II)</t>
  </si>
  <si>
    <t xml:space="preserve">Área Interna - Pisos frios </t>
  </si>
  <si>
    <t xml:space="preserve">Servente </t>
  </si>
  <si>
    <t xml:space="preserve">Preço por m² total - Área Interna - Pisos frios</t>
  </si>
  <si>
    <t xml:space="preserve">Área Interna - Laboratórios</t>
  </si>
  <si>
    <t xml:space="preserve">Preço por m² total - Área Interna - Laboratórios</t>
  </si>
  <si>
    <t xml:space="preserve">Área Interna - Almoxarifado</t>
  </si>
  <si>
    <t xml:space="preserve">Preço por m² total - Área Interna - Almoxarifado</t>
  </si>
  <si>
    <t xml:space="preserve">Área Interna - Áreas com espaços livres (saguão, corredores e similares)</t>
  </si>
  <si>
    <t xml:space="preserve">Preço por m² total - Área Interna - Áreas com espaços livres (saguão, corredores e similares)</t>
  </si>
  <si>
    <t xml:space="preserve">Área Interna - Banheiro com insalubridade</t>
  </si>
  <si>
    <t xml:space="preserve">Preço por m² total - Área Interna - Banheiro com insalubridade</t>
  </si>
  <si>
    <t xml:space="preserve">Área externa – Varrição de passeios e arruamentos</t>
  </si>
  <si>
    <t xml:space="preserve">Preço por m² total - Área Externa - Varrição de passeios e arruamentos</t>
  </si>
  <si>
    <t xml:space="preserve">Área externa – Pátios e áreas verdes com alta frequência</t>
  </si>
  <si>
    <t xml:space="preserve">Preço por m² total - Área Externa - Pátios e áreas verdes com alta frequência</t>
  </si>
  <si>
    <t xml:space="preserve">Área externa – Coleta de detritos em pátios e áreas verdes com frequência diária</t>
  </si>
  <si>
    <t xml:space="preserve">Preço por m² total - Área Externa - Coleta de detritos em pátios e áreas verdes com frequência diária</t>
  </si>
  <si>
    <t xml:space="preserve">Esquadrias Externas – Face externa sem exposição à situação de risco</t>
  </si>
  <si>
    <t xml:space="preserve">Preço por m² total - Esquadrias Externas – Face externa sem exposição à situação de risco</t>
  </si>
  <si>
    <t xml:space="preserve">Esquadrias Externas – Face interna</t>
  </si>
  <si>
    <t xml:space="preserve">Preço por m² total - Esquadrias Externas – Face interna</t>
  </si>
  <si>
    <t xml:space="preserve">Áreas hospitalares ou assemelhadas</t>
  </si>
  <si>
    <t xml:space="preserve">Preço por m² total – Áreas hospitalares e assemelhadas</t>
  </si>
  <si>
    <t xml:space="preserve">Valor Mensal dos Serviços</t>
  </si>
  <si>
    <t xml:space="preserve">Valor mensal (R$)</t>
  </si>
  <si>
    <t xml:space="preserve">Produtividade por 
Servente (m²)</t>
  </si>
  <si>
    <t xml:space="preserve">Área (m²)</t>
  </si>
  <si>
    <t xml:space="preserve">Número de postos sugeridos</t>
  </si>
  <si>
    <t xml:space="preserve">Área Interna - Pisos frios</t>
  </si>
  <si>
    <t xml:space="preserve">ÁREA TOTAL</t>
  </si>
  <si>
    <t xml:space="preserve">(1) Caderno de Logística – Prestação de Serviços de Limpeza, Asseio e Conservação (disponibilizado pela Secretaria de Logística e Tecnologia da Informação, atual Secretaria de Gestão do Ministério do Planejamento, Orçamento e Gestão)</t>
  </si>
  <si>
    <t xml:space="preserve">TIPOS DE POSTOS</t>
  </si>
  <si>
    <t xml:space="preserve">QUANTIDADE DE POSTOS</t>
  </si>
  <si>
    <t xml:space="preserve">VALOR UNITÁRIO DOS POSTOS</t>
  </si>
  <si>
    <t xml:space="preserve">VALOR TOTAL</t>
  </si>
  <si>
    <t xml:space="preserve">Postos serventes</t>
  </si>
  <si>
    <t xml:space="preserve">Postos com insalubridade*</t>
  </si>
  <si>
    <t xml:space="preserve">Postos líder de equipe</t>
  </si>
  <si>
    <t xml:space="preserve">TOTAL 12 MESES</t>
  </si>
  <si>
    <t xml:space="preserve">Total 180 dias</t>
  </si>
  <si>
    <t xml:space="preserve">Preço médio por metro quadrado</t>
  </si>
  <si>
    <t xml:space="preserve">*2 postos necessário para cobrir todo o período de funcionamento da instituição</t>
  </si>
  <si>
    <t xml:space="preserve">TABELA 1 - VALOR MENSAL E ANUAL DA MÃO-DE-OBRA - ITEM 1 - SERVENTES  E LÍDER DE EQUIPE</t>
  </si>
  <si>
    <t xml:space="preserve">Valor Mensal </t>
  </si>
  <si>
    <t xml:space="preserve">Valor Médio Mensal </t>
  </si>
  <si>
    <t xml:space="preserve">Valores limites Mínimos e Máximos para a Contratação de Serviços de Limpeza – (R$) </t>
  </si>
  <si>
    <r>
      <rPr>
        <b val="true"/>
        <sz val="8"/>
        <color rgb="FF000000"/>
        <rFont val="Spranq eco sans"/>
        <family val="2"/>
        <charset val="1"/>
      </rPr>
      <t xml:space="preserve">ÁREA INTERNA
</t>
    </r>
    <r>
      <rPr>
        <sz val="10"/>
        <rFont val="Arial"/>
        <family val="2"/>
        <charset val="1"/>
      </rPr>
      <t xml:space="preserve">Produtividade
800 m² a 1200 m²</t>
    </r>
  </si>
  <si>
    <r>
      <rPr>
        <b val="true"/>
        <sz val="8"/>
        <color rgb="FF000000"/>
        <rFont val="Spranq eco sans"/>
        <family val="2"/>
        <charset val="1"/>
      </rPr>
      <t xml:space="preserve">ÁREA EXTERNA
</t>
    </r>
    <r>
      <rPr>
        <sz val="10"/>
        <rFont val="Arial"/>
        <family val="2"/>
        <charset val="1"/>
      </rPr>
      <t xml:space="preserve">Produtividade
1800 m² a 2700 m²</t>
    </r>
  </si>
  <si>
    <t xml:space="preserve">Valor referência a ser Contratado </t>
  </si>
  <si>
    <r>
      <rPr>
        <b val="true"/>
        <sz val="8"/>
        <color rgb="FF000000"/>
        <rFont val="Arial"/>
        <family val="2"/>
        <charset val="1"/>
      </rPr>
      <t xml:space="preserve">Produtividade: 1200 m² – Referência Portaria </t>
    </r>
    <r>
      <rPr>
        <b val="true"/>
        <sz val="10"/>
        <color rgb="FF00000A"/>
        <rFont val="Times New Roman"/>
        <family val="1"/>
        <charset val="1"/>
      </rPr>
      <t xml:space="preserve">nº 213/ 25/09/2017</t>
    </r>
  </si>
  <si>
    <r>
      <rPr>
        <b val="true"/>
        <sz val="8"/>
        <color rgb="FF000000"/>
        <rFont val="Arial"/>
        <family val="2"/>
        <charset val="1"/>
      </rPr>
      <t xml:space="preserve">Produtividade: 2700 m² - Referência Portaria </t>
    </r>
    <r>
      <rPr>
        <b val="true"/>
        <sz val="10"/>
        <color rgb="FF00000A"/>
        <rFont val="Times New Roman"/>
        <family val="1"/>
        <charset val="1"/>
      </rPr>
      <t xml:space="preserve">nº 213/ 25/09/2017</t>
    </r>
  </si>
  <si>
    <t xml:space="preserve">Produtividade (a) 1/1200</t>
  </si>
  <si>
    <t xml:space="preserve">Custo m² (a*remuneração média)</t>
  </si>
  <si>
    <t xml:space="preserve">Mínimo</t>
  </si>
  <si>
    <t xml:space="preserve">Máximo</t>
  </si>
  <si>
    <t xml:space="preserve">Produtividade (a)</t>
  </si>
  <si>
    <r>
      <rPr>
        <b val="true"/>
        <sz val="8"/>
        <color rgb="FF000000"/>
        <rFont val="Spranq eco sans"/>
        <family val="2"/>
        <charset val="1"/>
      </rPr>
      <t xml:space="preserve">ESQUADRIA EXTERNA/ INTERNA
</t>
    </r>
    <r>
      <rPr>
        <b val="true"/>
        <sz val="10"/>
        <rFont val="Arial"/>
        <family val="2"/>
        <charset val="1"/>
      </rPr>
      <t xml:space="preserve">Face interna/Face externa sem exposição a situação de risco
Produtividade
300 m² a 380 m²</t>
    </r>
  </si>
  <si>
    <t xml:space="preserve">Contratado </t>
  </si>
  <si>
    <r>
      <rPr>
        <b val="true"/>
        <sz val="8"/>
        <color rgb="FF000000"/>
        <rFont val="Arial"/>
        <family val="2"/>
        <charset val="1"/>
      </rPr>
      <t xml:space="preserve">Produtividade: 380 m² Referência Portaria </t>
    </r>
    <r>
      <rPr>
        <sz val="10"/>
        <color rgb="FF00000A"/>
        <rFont val="Times New Roman"/>
        <family val="1"/>
        <charset val="1"/>
      </rPr>
      <t xml:space="preserve">nº 213/ 25/09/2017</t>
    </r>
  </si>
  <si>
    <t xml:space="preserve">Produtividade (a) 1/380</t>
  </si>
  <si>
    <t xml:space="preserve">Frequência (b)</t>
  </si>
  <si>
    <t xml:space="preserve">Horas de trabalho [c] =1/188,76</t>
  </si>
  <si>
    <t xml:space="preserve">Custo m² (axbxc*remuneração média)</t>
  </si>
</sst>
</file>

<file path=xl/styles.xml><?xml version="1.0" encoding="utf-8"?>
<styleSheet xmlns="http://schemas.openxmlformats.org/spreadsheetml/2006/main">
  <numFmts count="21">
    <numFmt numFmtId="164" formatCode="General"/>
    <numFmt numFmtId="165" formatCode="0%"/>
    <numFmt numFmtId="166" formatCode="&quot; R$ &quot;* #,##0.00\ ;&quot;-R$ &quot;* #,##0.00\ ;&quot; R$ &quot;* \-#\ ;@\ "/>
    <numFmt numFmtId="167" formatCode="M/D/YYYY"/>
    <numFmt numFmtId="168" formatCode="&quot;R$ &quot;#,##0.00"/>
    <numFmt numFmtId="169" formatCode="0.00%"/>
    <numFmt numFmtId="170" formatCode="&quot;R$ &quot;#,##0.00;[RED]&quot;-R$ &quot;#,##0.00"/>
    <numFmt numFmtId="171" formatCode="#,##0"/>
    <numFmt numFmtId="172" formatCode="&quot; R$ &quot;* #,##0.00\ ;&quot; R$ &quot;* \(#,##0.00\);&quot; R$ &quot;* \-#\ ;@\ "/>
    <numFmt numFmtId="173" formatCode="0"/>
    <numFmt numFmtId="174" formatCode="* #,##0.00\ ;\-* #,##0.00\ ;* \-#\ ;@\ "/>
    <numFmt numFmtId="175" formatCode="#,##0.00000\ ;&quot; (&quot;#,##0.00000\);\-#.0\ ;@\ "/>
    <numFmt numFmtId="176" formatCode="#,##0.00\ ;&quot; (&quot;#,##0.00\);\-#.0\ ;@\ "/>
    <numFmt numFmtId="177" formatCode="0.00"/>
    <numFmt numFmtId="178" formatCode="#,##0.00\ ;\-#,##0.00\ ;\-#\ ;@\ "/>
    <numFmt numFmtId="179" formatCode="#,##0.00000\ ;&quot; (&quot;#,##0.00000\);\-#\ ;@\ "/>
    <numFmt numFmtId="180" formatCode="#,##0.0000\ ;&quot; (&quot;#,##0.0000\);\-#\ ;@\ "/>
    <numFmt numFmtId="181" formatCode="[$R$-416]\ #,##0.00;[RED]\-[$R$-416]\ #,##0.00"/>
    <numFmt numFmtId="182" formatCode="#,##0.00"/>
    <numFmt numFmtId="183" formatCode="0.00000"/>
    <numFmt numFmtId="184" formatCode="0.000"/>
  </numFmts>
  <fonts count="30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4"/>
      <color rgb="FF000000"/>
      <name val="Arial"/>
      <family val="2"/>
      <charset val="1"/>
    </font>
    <font>
      <sz val="1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sz val="10"/>
      <color rgb="FF333333"/>
      <name val="Arial"/>
      <family val="2"/>
      <charset val="1"/>
    </font>
    <font>
      <i val="true"/>
      <sz val="10"/>
      <color rgb="FF808080"/>
      <name val="Arial"/>
      <family val="2"/>
      <charset val="1"/>
    </font>
    <font>
      <sz val="10"/>
      <color rgb="FF006600"/>
      <name val="Arial"/>
      <family val="2"/>
      <charset val="1"/>
    </font>
    <font>
      <sz val="10"/>
      <color rgb="FF996600"/>
      <name val="Arial"/>
      <family val="2"/>
      <charset val="1"/>
    </font>
    <font>
      <sz val="10"/>
      <color rgb="FFCC0000"/>
      <name val="Arial"/>
      <family val="2"/>
      <charset val="1"/>
    </font>
    <font>
      <b val="true"/>
      <sz val="10"/>
      <color rgb="FFFFFFFF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FFFFFF"/>
      <name val="Arial"/>
      <family val="2"/>
      <charset val="1"/>
    </font>
    <font>
      <sz val="10"/>
      <color rgb="FF000000"/>
      <name val="Arial"/>
      <family val="2"/>
      <charset val="1"/>
    </font>
    <font>
      <sz val="9"/>
      <color rgb="FF000000"/>
      <name val="Segoe UI"/>
      <family val="2"/>
      <charset val="1"/>
    </font>
    <font>
      <b val="true"/>
      <sz val="9"/>
      <color rgb="FF000000"/>
      <name val="Segoe UI"/>
      <family val="2"/>
      <charset val="1"/>
    </font>
    <font>
      <sz val="12"/>
      <name val="Arial"/>
      <family val="2"/>
      <charset val="1"/>
    </font>
    <font>
      <b val="true"/>
      <sz val="12"/>
      <name val="Arial"/>
      <family val="2"/>
      <charset val="1"/>
    </font>
    <font>
      <b val="true"/>
      <sz val="10"/>
      <name val="Arial"/>
      <family val="2"/>
      <charset val="1"/>
    </font>
    <font>
      <b val="true"/>
      <sz val="8"/>
      <name val="Arial"/>
      <family val="2"/>
      <charset val="1"/>
    </font>
    <font>
      <sz val="8"/>
      <name val="Arial"/>
      <family val="2"/>
      <charset val="1"/>
    </font>
    <font>
      <sz val="8"/>
      <color rgb="FF000000"/>
      <name val="ECOFONTE"/>
      <family val="0"/>
      <charset val="1"/>
    </font>
    <font>
      <b val="true"/>
      <sz val="8"/>
      <color rgb="FF000000"/>
      <name val="ECOFONTE"/>
      <family val="0"/>
      <charset val="1"/>
    </font>
    <font>
      <b val="true"/>
      <sz val="8"/>
      <color rgb="FF000000"/>
      <name val="Spranq eco sans"/>
      <family val="2"/>
      <charset val="1"/>
    </font>
    <font>
      <sz val="8"/>
      <color rgb="FF000000"/>
      <name val="Arial"/>
      <family val="2"/>
      <charset val="1"/>
    </font>
    <font>
      <b val="true"/>
      <sz val="8"/>
      <color rgb="FF000000"/>
      <name val="Arial"/>
      <family val="2"/>
      <charset val="1"/>
    </font>
    <font>
      <b val="true"/>
      <sz val="10"/>
      <color rgb="FF00000A"/>
      <name val="Times New Roman"/>
      <family val="1"/>
      <charset val="1"/>
    </font>
    <font>
      <sz val="10"/>
      <color rgb="FF00000A"/>
      <name val="Times New Roman"/>
      <family val="1"/>
      <charset val="1"/>
    </font>
  </fonts>
  <fills count="19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E7E6E6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000A"/>
      </patternFill>
    </fill>
    <fill>
      <patternFill patternType="solid">
        <fgColor rgb="FF808080"/>
        <bgColor rgb="FF666699"/>
      </patternFill>
    </fill>
    <fill>
      <patternFill patternType="solid">
        <fgColor rgb="FFDDDDDD"/>
        <bgColor rgb="FFD9D9D9"/>
      </patternFill>
    </fill>
    <fill>
      <patternFill patternType="solid">
        <fgColor rgb="FFA6A6A6"/>
        <bgColor rgb="FFB2B2B2"/>
      </patternFill>
    </fill>
    <fill>
      <patternFill patternType="solid">
        <fgColor rgb="FFCCCCCC"/>
        <bgColor rgb="FFD3D7CF"/>
      </patternFill>
    </fill>
    <fill>
      <patternFill patternType="solid">
        <fgColor rgb="FFFFFFFF"/>
        <bgColor rgb="FFFFFFCC"/>
      </patternFill>
    </fill>
    <fill>
      <patternFill patternType="solid">
        <fgColor rgb="FFD9D9D9"/>
        <bgColor rgb="FFDDDDDD"/>
      </patternFill>
    </fill>
    <fill>
      <patternFill patternType="solid">
        <fgColor rgb="FF2BD27E"/>
        <bgColor rgb="FF339966"/>
      </patternFill>
    </fill>
    <fill>
      <patternFill patternType="solid">
        <fgColor rgb="FF00FF00"/>
        <bgColor rgb="FF2BD27E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B2B2B2"/>
        <bgColor rgb="FFA6A6A6"/>
      </patternFill>
    </fill>
    <fill>
      <patternFill patternType="solid">
        <fgColor rgb="FFD3D7CF"/>
        <bgColor rgb="FFD9D9D9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/>
      <right/>
      <top style="double"/>
      <bottom style="double"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 diagonalUp="false" diagonalDown="false">
      <left style="thin"/>
      <right style="thin"/>
      <top style="thin"/>
      <bottom style="double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medium"/>
      <right style="medium"/>
      <top style="thin"/>
      <bottom style="double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hair"/>
      <right style="thin"/>
      <top style="hair"/>
      <bottom style="hair"/>
      <diagonal/>
    </border>
    <border diagonalUp="false" diagonalDown="false">
      <left style="hair"/>
      <right/>
      <top style="hair"/>
      <bottom style="thin"/>
      <diagonal/>
    </border>
  </borders>
  <cellStyleXfs count="3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1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4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5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6" borderId="0" applyFont="true" applyBorder="false" applyAlignment="true" applyProtection="false">
      <alignment horizontal="general" vertical="bottom" textRotation="0" wrapText="false" indent="0" shrinkToFit="false"/>
    </xf>
    <xf numFmtId="164" fontId="14" fillId="7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9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" xfId="3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0" borderId="2" xfId="36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2" xfId="36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0" borderId="3" xfId="3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3" xfId="36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9" borderId="4" xfId="36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5" xfId="36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3" fillId="0" borderId="4" xfId="36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4" xfId="3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5" fillId="0" borderId="4" xfId="36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5" fillId="0" borderId="4" xfId="3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0" borderId="4" xfId="3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4" xfId="36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5" fillId="0" borderId="4" xfId="3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0" borderId="4" xfId="36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4" xfId="3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10" borderId="4" xfId="3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4" xfId="36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6" fontId="15" fillId="0" borderId="4" xfId="3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15" fillId="0" borderId="4" xfId="3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5" fillId="11" borderId="4" xfId="3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5" fillId="0" borderId="4" xfId="3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5" fillId="0" borderId="2" xfId="3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5" fillId="0" borderId="2" xfId="36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5" fillId="10" borderId="4" xfId="3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3" fillId="10" borderId="4" xfId="3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12" borderId="4" xfId="3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3" fillId="0" borderId="4" xfId="3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0" borderId="4" xfId="36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3" fillId="10" borderId="4" xfId="36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9" fontId="15" fillId="13" borderId="4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5" fillId="0" borderId="4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3" fillId="10" borderId="4" xfId="19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0" fontId="15" fillId="11" borderId="4" xfId="3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15" fillId="0" borderId="5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5" fillId="11" borderId="5" xfId="36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6" fontId="15" fillId="0" borderId="5" xfId="36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8" fontId="13" fillId="0" borderId="4" xfId="36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9" fontId="15" fillId="11" borderId="4" xfId="3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15" fillId="0" borderId="4" xfId="3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13" fillId="12" borderId="4" xfId="3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5" fillId="10" borderId="4" xfId="36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5" fillId="0" borderId="6" xfId="36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15" fillId="0" borderId="6" xfId="36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20" fillId="0" borderId="5" xfId="17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20" fillId="14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0" fillId="0" borderId="0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0" fillId="1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1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5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15" fillId="0" borderId="4" xfId="3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13" fillId="0" borderId="4" xfId="3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12" borderId="4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72" fontId="20" fillId="12" borderId="4" xfId="36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3" fillId="8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12" borderId="4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64" fontId="20" fillId="12" borderId="7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0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0" fillId="1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8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3" fillId="12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3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1" fontId="1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15" fillId="0" borderId="2" xfId="3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13" fillId="0" borderId="2" xfId="3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72" fontId="0" fillId="0" borderId="2" xfId="3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20" fillId="0" borderId="2" xfId="36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72" fontId="0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13" fillId="8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72" fontId="20" fillId="12" borderId="2" xfId="36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20" fillId="12" borderId="2" xfId="0" applyFont="true" applyBorder="true" applyAlignment="true" applyProtection="true">
      <alignment horizontal="right" vertical="center" textRotation="0" wrapText="true" indent="0" shrinkToFit="false"/>
      <protection locked="false" hidden="false"/>
    </xf>
    <xf numFmtId="172" fontId="20" fillId="12" borderId="2" xfId="36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12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0" fillId="11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1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1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6" fontId="0" fillId="0" borderId="2" xfId="17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9" fontId="0" fillId="0" borderId="2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6" fontId="0" fillId="0" borderId="2" xfId="17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8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12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20" fillId="12" borderId="2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36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20" fillId="12" borderId="9" xfId="36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0" borderId="0" xfId="36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0" xfId="36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36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12" borderId="4" xfId="36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0" fillId="12" borderId="4" xfId="36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0" fillId="12" borderId="10" xfId="36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20" fillId="0" borderId="0" xfId="36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15" fillId="0" borderId="4" xfId="36" applyFont="true" applyBorder="true" applyAlignment="true" applyProtection="true">
      <alignment horizontal="justify" vertical="bottom" textRotation="0" wrapText="true" indent="0" shrinkToFit="false"/>
      <protection locked="false" hidden="false"/>
    </xf>
    <xf numFmtId="169" fontId="0" fillId="0" borderId="4" xfId="19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10" xfId="19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0" fillId="0" borderId="10" xfId="36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20" fillId="0" borderId="4" xfId="19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20" fillId="0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4" xfId="17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73" fontId="0" fillId="0" borderId="4" xfId="17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19" fillId="12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2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15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15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4" fontId="0" fillId="15" borderId="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5" fontId="0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6" fontId="0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7" fontId="0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11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9" fontId="0" fillId="0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11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80" fontId="0" fillId="1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16" borderId="1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9" fontId="0" fillId="11" borderId="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11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11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16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81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4" fontId="0" fillId="0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82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16" borderId="1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81" fontId="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81" fontId="20" fillId="15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20" fillId="17" borderId="4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4" fontId="0" fillId="17" borderId="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3" fontId="20" fillId="17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8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1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20" fillId="0" borderId="4" xfId="17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2" fillId="11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0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81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81" fontId="19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81" fontId="20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23" fillId="11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4" fontId="24" fillId="11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3" fillId="11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24" fillId="11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20" fillId="18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18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12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5" fillId="11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5" fillId="11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18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11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7" fillId="11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18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18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6" fillId="11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6" fillId="11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3" fontId="0" fillId="18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7" fontId="0" fillId="18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1" fontId="26" fillId="11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81" fontId="26" fillId="11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11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18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27" fillId="11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6" fillId="18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6" fillId="18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26" fillId="11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84" fontId="0" fillId="18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81" fontId="26" fillId="11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23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Status" xfId="26" builtinId="53" customBuiltin="true"/>
    <cellStyle name="Good" xfId="27" builtinId="53" customBuiltin="true"/>
    <cellStyle name="Neutral" xfId="28" builtinId="53" customBuiltin="true"/>
    <cellStyle name="Bad" xfId="29" builtinId="53" customBuiltin="true"/>
    <cellStyle name="Warning" xfId="30" builtinId="53" customBuiltin="true"/>
    <cellStyle name="Error" xfId="31" builtinId="53" customBuiltin="true"/>
    <cellStyle name="Accent" xfId="32" builtinId="53" customBuiltin="true"/>
    <cellStyle name="Accent 1" xfId="33" builtinId="53" customBuiltin="true"/>
    <cellStyle name="Accent 2" xfId="34" builtinId="53" customBuiltin="true"/>
    <cellStyle name="Accent 3" xfId="35" builtinId="53" customBuiltin="true"/>
    <cellStyle name="Excel Built-in Explanatory Text" xfId="36" builtinId="53" customBuiltin="true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0A"/>
      <rgbColor rgb="FF996600"/>
      <rgbColor rgb="FF800080"/>
      <rgbColor rgb="FF008080"/>
      <rgbColor rgb="FFC0C0C0"/>
      <rgbColor rgb="FF808080"/>
      <rgbColor rgb="FFB2B2B2"/>
      <rgbColor rgb="FF993366"/>
      <rgbColor rgb="FFFFFFCC"/>
      <rgbColor rgb="FFE7E6E6"/>
      <rgbColor rgb="FF660066"/>
      <rgbColor rgb="FFFF8080"/>
      <rgbColor rgb="FF0066CC"/>
      <rgbColor rgb="FFCCCCCC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DDDDD"/>
      <rgbColor rgb="FFCCFFCC"/>
      <rgbColor rgb="FFD9D9D9"/>
      <rgbColor rgb="FFBFBFBF"/>
      <rgbColor rgb="FFFF99CC"/>
      <rgbColor rgb="FFD3D7CF"/>
      <rgbColor rgb="FFFFCCCC"/>
      <rgbColor rgb="FF3366FF"/>
      <rgbColor rgb="FF2BD27E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worksheet" Target="worksheets/sheet8.xml"/><Relationship Id="rId10" Type="http://schemas.openxmlformats.org/officeDocument/2006/relationships/worksheet" Target="worksheets/sheet9.xml"/><Relationship Id="rId11" Type="http://schemas.openxmlformats.org/officeDocument/2006/relationships/worksheet" Target="worksheets/sheet10.xml"/><Relationship Id="rId12" Type="http://schemas.openxmlformats.org/officeDocument/2006/relationships/worksheet" Target="worksheets/sheet11.xml"/><Relationship Id="rId1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4</xdr:col>
      <xdr:colOff>289080</xdr:colOff>
      <xdr:row>49</xdr:row>
      <xdr:rowOff>3240</xdr:rowOff>
    </xdr:to>
    <xdr:sp>
      <xdr:nvSpPr>
        <xdr:cNvPr id="0" name="CustomShape 1" hidden="1"/>
        <xdr:cNvSpPr/>
      </xdr:nvSpPr>
      <xdr:spPr>
        <a:xfrm>
          <a:off x="0" y="0"/>
          <a:ext cx="10059120" cy="95288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289080</xdr:colOff>
      <xdr:row>49</xdr:row>
      <xdr:rowOff>3240</xdr:rowOff>
    </xdr:to>
    <xdr:sp>
      <xdr:nvSpPr>
        <xdr:cNvPr id="1" name="CustomShape 1" hidden="1"/>
        <xdr:cNvSpPr/>
      </xdr:nvSpPr>
      <xdr:spPr>
        <a:xfrm>
          <a:off x="0" y="0"/>
          <a:ext cx="10059120" cy="95288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289080</xdr:colOff>
      <xdr:row>49</xdr:row>
      <xdr:rowOff>3240</xdr:rowOff>
    </xdr:to>
    <xdr:sp>
      <xdr:nvSpPr>
        <xdr:cNvPr id="2" name="CustomShape 1" hidden="1"/>
        <xdr:cNvSpPr/>
      </xdr:nvSpPr>
      <xdr:spPr>
        <a:xfrm>
          <a:off x="0" y="0"/>
          <a:ext cx="10059120" cy="95288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289080</xdr:colOff>
      <xdr:row>49</xdr:row>
      <xdr:rowOff>3240</xdr:rowOff>
    </xdr:to>
    <xdr:sp>
      <xdr:nvSpPr>
        <xdr:cNvPr id="3" name="CustomShape 1" hidden="1"/>
        <xdr:cNvSpPr/>
      </xdr:nvSpPr>
      <xdr:spPr>
        <a:xfrm>
          <a:off x="0" y="0"/>
          <a:ext cx="10059120" cy="95288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289080</xdr:colOff>
      <xdr:row>49</xdr:row>
      <xdr:rowOff>3240</xdr:rowOff>
    </xdr:to>
    <xdr:sp>
      <xdr:nvSpPr>
        <xdr:cNvPr id="4" name="CustomShape 1" hidden="1"/>
        <xdr:cNvSpPr/>
      </xdr:nvSpPr>
      <xdr:spPr>
        <a:xfrm>
          <a:off x="0" y="0"/>
          <a:ext cx="10059120" cy="95288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289080</xdr:colOff>
      <xdr:row>49</xdr:row>
      <xdr:rowOff>3240</xdr:rowOff>
    </xdr:to>
    <xdr:sp>
      <xdr:nvSpPr>
        <xdr:cNvPr id="5" name="CustomShape 1" hidden="1"/>
        <xdr:cNvSpPr/>
      </xdr:nvSpPr>
      <xdr:spPr>
        <a:xfrm>
          <a:off x="0" y="0"/>
          <a:ext cx="10059120" cy="95288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289080</xdr:colOff>
      <xdr:row>49</xdr:row>
      <xdr:rowOff>3240</xdr:rowOff>
    </xdr:to>
    <xdr:sp>
      <xdr:nvSpPr>
        <xdr:cNvPr id="6" name="CustomShape 1" hidden="1"/>
        <xdr:cNvSpPr/>
      </xdr:nvSpPr>
      <xdr:spPr>
        <a:xfrm>
          <a:off x="0" y="0"/>
          <a:ext cx="10059120" cy="95288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289080</xdr:colOff>
      <xdr:row>49</xdr:row>
      <xdr:rowOff>3240</xdr:rowOff>
    </xdr:to>
    <xdr:sp>
      <xdr:nvSpPr>
        <xdr:cNvPr id="7" name="CustomShape 1" hidden="1"/>
        <xdr:cNvSpPr/>
      </xdr:nvSpPr>
      <xdr:spPr>
        <a:xfrm>
          <a:off x="0" y="0"/>
          <a:ext cx="10059120" cy="95288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289080</xdr:colOff>
      <xdr:row>49</xdr:row>
      <xdr:rowOff>3240</xdr:rowOff>
    </xdr:to>
    <xdr:sp>
      <xdr:nvSpPr>
        <xdr:cNvPr id="8" name="CustomShape 1" hidden="1"/>
        <xdr:cNvSpPr/>
      </xdr:nvSpPr>
      <xdr:spPr>
        <a:xfrm>
          <a:off x="0" y="0"/>
          <a:ext cx="10059120" cy="95288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289080</xdr:colOff>
      <xdr:row>49</xdr:row>
      <xdr:rowOff>3240</xdr:rowOff>
    </xdr:to>
    <xdr:sp>
      <xdr:nvSpPr>
        <xdr:cNvPr id="9" name="CustomShape 1" hidden="1"/>
        <xdr:cNvSpPr/>
      </xdr:nvSpPr>
      <xdr:spPr>
        <a:xfrm>
          <a:off x="0" y="0"/>
          <a:ext cx="10059120" cy="95288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289080</xdr:colOff>
      <xdr:row>49</xdr:row>
      <xdr:rowOff>3240</xdr:rowOff>
    </xdr:to>
    <xdr:sp>
      <xdr:nvSpPr>
        <xdr:cNvPr id="10" name="CustomShape 1" hidden="1"/>
        <xdr:cNvSpPr/>
      </xdr:nvSpPr>
      <xdr:spPr>
        <a:xfrm>
          <a:off x="0" y="0"/>
          <a:ext cx="10059120" cy="95288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289080</xdr:colOff>
      <xdr:row>49</xdr:row>
      <xdr:rowOff>3240</xdr:rowOff>
    </xdr:to>
    <xdr:sp>
      <xdr:nvSpPr>
        <xdr:cNvPr id="11" name="CustomShape 1" hidden="1"/>
        <xdr:cNvSpPr/>
      </xdr:nvSpPr>
      <xdr:spPr>
        <a:xfrm>
          <a:off x="0" y="0"/>
          <a:ext cx="10059120" cy="95288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289080</xdr:colOff>
      <xdr:row>49</xdr:row>
      <xdr:rowOff>3240</xdr:rowOff>
    </xdr:to>
    <xdr:sp>
      <xdr:nvSpPr>
        <xdr:cNvPr id="12" name="CustomShape 1" hidden="1"/>
        <xdr:cNvSpPr/>
      </xdr:nvSpPr>
      <xdr:spPr>
        <a:xfrm>
          <a:off x="0" y="0"/>
          <a:ext cx="10059120" cy="95288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289080</xdr:colOff>
      <xdr:row>49</xdr:row>
      <xdr:rowOff>3240</xdr:rowOff>
    </xdr:to>
    <xdr:sp>
      <xdr:nvSpPr>
        <xdr:cNvPr id="13" name="CustomShape 1" hidden="1"/>
        <xdr:cNvSpPr/>
      </xdr:nvSpPr>
      <xdr:spPr>
        <a:xfrm>
          <a:off x="0" y="0"/>
          <a:ext cx="10059120" cy="95288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289080</xdr:colOff>
      <xdr:row>49</xdr:row>
      <xdr:rowOff>3240</xdr:rowOff>
    </xdr:to>
    <xdr:sp>
      <xdr:nvSpPr>
        <xdr:cNvPr id="14" name="CustomShape 1" hidden="1"/>
        <xdr:cNvSpPr/>
      </xdr:nvSpPr>
      <xdr:spPr>
        <a:xfrm>
          <a:off x="0" y="0"/>
          <a:ext cx="10059120" cy="95288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4</xdr:col>
      <xdr:colOff>289080</xdr:colOff>
      <xdr:row>48</xdr:row>
      <xdr:rowOff>165240</xdr:rowOff>
    </xdr:to>
    <xdr:sp>
      <xdr:nvSpPr>
        <xdr:cNvPr id="15" name="CustomShape 1" hidden="1"/>
        <xdr:cNvSpPr/>
      </xdr:nvSpPr>
      <xdr:spPr>
        <a:xfrm>
          <a:off x="0" y="0"/>
          <a:ext cx="10059120" cy="95288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289080</xdr:colOff>
      <xdr:row>48</xdr:row>
      <xdr:rowOff>165240</xdr:rowOff>
    </xdr:to>
    <xdr:sp>
      <xdr:nvSpPr>
        <xdr:cNvPr id="16" name="CustomShape 1" hidden="1"/>
        <xdr:cNvSpPr/>
      </xdr:nvSpPr>
      <xdr:spPr>
        <a:xfrm>
          <a:off x="0" y="0"/>
          <a:ext cx="10059120" cy="95288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289080</xdr:colOff>
      <xdr:row>48</xdr:row>
      <xdr:rowOff>165240</xdr:rowOff>
    </xdr:to>
    <xdr:sp>
      <xdr:nvSpPr>
        <xdr:cNvPr id="17" name="CustomShape 1" hidden="1"/>
        <xdr:cNvSpPr/>
      </xdr:nvSpPr>
      <xdr:spPr>
        <a:xfrm>
          <a:off x="0" y="0"/>
          <a:ext cx="10059120" cy="95288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289080</xdr:colOff>
      <xdr:row>48</xdr:row>
      <xdr:rowOff>165240</xdr:rowOff>
    </xdr:to>
    <xdr:sp>
      <xdr:nvSpPr>
        <xdr:cNvPr id="18" name="CustomShape 1" hidden="1"/>
        <xdr:cNvSpPr/>
      </xdr:nvSpPr>
      <xdr:spPr>
        <a:xfrm>
          <a:off x="0" y="0"/>
          <a:ext cx="10059120" cy="95288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289080</xdr:colOff>
      <xdr:row>48</xdr:row>
      <xdr:rowOff>165240</xdr:rowOff>
    </xdr:to>
    <xdr:sp>
      <xdr:nvSpPr>
        <xdr:cNvPr id="19" name="CustomShape 1" hidden="1"/>
        <xdr:cNvSpPr/>
      </xdr:nvSpPr>
      <xdr:spPr>
        <a:xfrm>
          <a:off x="0" y="0"/>
          <a:ext cx="10059120" cy="95288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289080</xdr:colOff>
      <xdr:row>48</xdr:row>
      <xdr:rowOff>165240</xdr:rowOff>
    </xdr:to>
    <xdr:sp>
      <xdr:nvSpPr>
        <xdr:cNvPr id="20" name="CustomShape 1" hidden="1"/>
        <xdr:cNvSpPr/>
      </xdr:nvSpPr>
      <xdr:spPr>
        <a:xfrm>
          <a:off x="0" y="0"/>
          <a:ext cx="10059120" cy="95288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289080</xdr:colOff>
      <xdr:row>48</xdr:row>
      <xdr:rowOff>165240</xdr:rowOff>
    </xdr:to>
    <xdr:sp>
      <xdr:nvSpPr>
        <xdr:cNvPr id="21" name="CustomShape 1" hidden="1"/>
        <xdr:cNvSpPr/>
      </xdr:nvSpPr>
      <xdr:spPr>
        <a:xfrm>
          <a:off x="0" y="0"/>
          <a:ext cx="10059120" cy="95288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289080</xdr:colOff>
      <xdr:row>48</xdr:row>
      <xdr:rowOff>165240</xdr:rowOff>
    </xdr:to>
    <xdr:sp>
      <xdr:nvSpPr>
        <xdr:cNvPr id="22" name="CustomShape 1" hidden="1"/>
        <xdr:cNvSpPr/>
      </xdr:nvSpPr>
      <xdr:spPr>
        <a:xfrm>
          <a:off x="0" y="0"/>
          <a:ext cx="10059120" cy="95288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289080</xdr:colOff>
      <xdr:row>48</xdr:row>
      <xdr:rowOff>165240</xdr:rowOff>
    </xdr:to>
    <xdr:sp>
      <xdr:nvSpPr>
        <xdr:cNvPr id="23" name="CustomShape 1" hidden="1"/>
        <xdr:cNvSpPr/>
      </xdr:nvSpPr>
      <xdr:spPr>
        <a:xfrm>
          <a:off x="0" y="0"/>
          <a:ext cx="10059120" cy="95288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289080</xdr:colOff>
      <xdr:row>48</xdr:row>
      <xdr:rowOff>165240</xdr:rowOff>
    </xdr:to>
    <xdr:sp>
      <xdr:nvSpPr>
        <xdr:cNvPr id="24" name="CustomShape 1" hidden="1"/>
        <xdr:cNvSpPr/>
      </xdr:nvSpPr>
      <xdr:spPr>
        <a:xfrm>
          <a:off x="0" y="0"/>
          <a:ext cx="10059120" cy="95288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289080</xdr:colOff>
      <xdr:row>48</xdr:row>
      <xdr:rowOff>165240</xdr:rowOff>
    </xdr:to>
    <xdr:sp>
      <xdr:nvSpPr>
        <xdr:cNvPr id="25" name="CustomShape 1" hidden="1"/>
        <xdr:cNvSpPr/>
      </xdr:nvSpPr>
      <xdr:spPr>
        <a:xfrm>
          <a:off x="0" y="0"/>
          <a:ext cx="10059120" cy="95288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289080</xdr:colOff>
      <xdr:row>48</xdr:row>
      <xdr:rowOff>165240</xdr:rowOff>
    </xdr:to>
    <xdr:sp>
      <xdr:nvSpPr>
        <xdr:cNvPr id="26" name="CustomShape 1" hidden="1"/>
        <xdr:cNvSpPr/>
      </xdr:nvSpPr>
      <xdr:spPr>
        <a:xfrm>
          <a:off x="0" y="0"/>
          <a:ext cx="10059120" cy="95288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289080</xdr:colOff>
      <xdr:row>48</xdr:row>
      <xdr:rowOff>165240</xdr:rowOff>
    </xdr:to>
    <xdr:sp>
      <xdr:nvSpPr>
        <xdr:cNvPr id="27" name="CustomShape 1" hidden="1"/>
        <xdr:cNvSpPr/>
      </xdr:nvSpPr>
      <xdr:spPr>
        <a:xfrm>
          <a:off x="0" y="0"/>
          <a:ext cx="10059120" cy="95288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289080</xdr:colOff>
      <xdr:row>48</xdr:row>
      <xdr:rowOff>165240</xdr:rowOff>
    </xdr:to>
    <xdr:sp>
      <xdr:nvSpPr>
        <xdr:cNvPr id="28" name="CustomShape 1" hidden="1"/>
        <xdr:cNvSpPr/>
      </xdr:nvSpPr>
      <xdr:spPr>
        <a:xfrm>
          <a:off x="0" y="0"/>
          <a:ext cx="10059120" cy="95288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289080</xdr:colOff>
      <xdr:row>48</xdr:row>
      <xdr:rowOff>165240</xdr:rowOff>
    </xdr:to>
    <xdr:sp>
      <xdr:nvSpPr>
        <xdr:cNvPr id="29" name="CustomShape 1" hidden="1"/>
        <xdr:cNvSpPr/>
      </xdr:nvSpPr>
      <xdr:spPr>
        <a:xfrm>
          <a:off x="0" y="0"/>
          <a:ext cx="10059120" cy="95288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289080</xdr:colOff>
      <xdr:row>48</xdr:row>
      <xdr:rowOff>165240</xdr:rowOff>
    </xdr:to>
    <xdr:sp>
      <xdr:nvSpPr>
        <xdr:cNvPr id="30" name="CustomShape 1" hidden="1"/>
        <xdr:cNvSpPr/>
      </xdr:nvSpPr>
      <xdr:spPr>
        <a:xfrm>
          <a:off x="0" y="0"/>
          <a:ext cx="10059120" cy="95288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4</xdr:col>
      <xdr:colOff>289080</xdr:colOff>
      <xdr:row>48</xdr:row>
      <xdr:rowOff>165240</xdr:rowOff>
    </xdr:to>
    <xdr:sp>
      <xdr:nvSpPr>
        <xdr:cNvPr id="31" name="CustomShape 1" hidden="1"/>
        <xdr:cNvSpPr/>
      </xdr:nvSpPr>
      <xdr:spPr>
        <a:xfrm>
          <a:off x="0" y="0"/>
          <a:ext cx="10059120" cy="95288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289080</xdr:colOff>
      <xdr:row>48</xdr:row>
      <xdr:rowOff>165240</xdr:rowOff>
    </xdr:to>
    <xdr:sp>
      <xdr:nvSpPr>
        <xdr:cNvPr id="32" name="CustomShape 1" hidden="1"/>
        <xdr:cNvSpPr/>
      </xdr:nvSpPr>
      <xdr:spPr>
        <a:xfrm>
          <a:off x="0" y="0"/>
          <a:ext cx="10059120" cy="95288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289080</xdr:colOff>
      <xdr:row>48</xdr:row>
      <xdr:rowOff>165240</xdr:rowOff>
    </xdr:to>
    <xdr:sp>
      <xdr:nvSpPr>
        <xdr:cNvPr id="33" name="CustomShape 1" hidden="1"/>
        <xdr:cNvSpPr/>
      </xdr:nvSpPr>
      <xdr:spPr>
        <a:xfrm>
          <a:off x="0" y="0"/>
          <a:ext cx="10059120" cy="95288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289080</xdr:colOff>
      <xdr:row>48</xdr:row>
      <xdr:rowOff>165240</xdr:rowOff>
    </xdr:to>
    <xdr:sp>
      <xdr:nvSpPr>
        <xdr:cNvPr id="34" name="CustomShape 1" hidden="1"/>
        <xdr:cNvSpPr/>
      </xdr:nvSpPr>
      <xdr:spPr>
        <a:xfrm>
          <a:off x="0" y="0"/>
          <a:ext cx="10059120" cy="95288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289080</xdr:colOff>
      <xdr:row>48</xdr:row>
      <xdr:rowOff>165240</xdr:rowOff>
    </xdr:to>
    <xdr:sp>
      <xdr:nvSpPr>
        <xdr:cNvPr id="35" name="CustomShape 1" hidden="1"/>
        <xdr:cNvSpPr/>
      </xdr:nvSpPr>
      <xdr:spPr>
        <a:xfrm>
          <a:off x="0" y="0"/>
          <a:ext cx="10059120" cy="95288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289080</xdr:colOff>
      <xdr:row>48</xdr:row>
      <xdr:rowOff>165240</xdr:rowOff>
    </xdr:to>
    <xdr:sp>
      <xdr:nvSpPr>
        <xdr:cNvPr id="36" name="CustomShape 1" hidden="1"/>
        <xdr:cNvSpPr/>
      </xdr:nvSpPr>
      <xdr:spPr>
        <a:xfrm>
          <a:off x="0" y="0"/>
          <a:ext cx="10059120" cy="95288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289080</xdr:colOff>
      <xdr:row>48</xdr:row>
      <xdr:rowOff>165240</xdr:rowOff>
    </xdr:to>
    <xdr:sp>
      <xdr:nvSpPr>
        <xdr:cNvPr id="37" name="CustomShape 1" hidden="1"/>
        <xdr:cNvSpPr/>
      </xdr:nvSpPr>
      <xdr:spPr>
        <a:xfrm>
          <a:off x="0" y="0"/>
          <a:ext cx="10059120" cy="95288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289080</xdr:colOff>
      <xdr:row>48</xdr:row>
      <xdr:rowOff>165240</xdr:rowOff>
    </xdr:to>
    <xdr:sp>
      <xdr:nvSpPr>
        <xdr:cNvPr id="38" name="CustomShape 1" hidden="1"/>
        <xdr:cNvSpPr/>
      </xdr:nvSpPr>
      <xdr:spPr>
        <a:xfrm>
          <a:off x="0" y="0"/>
          <a:ext cx="10059120" cy="95288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289080</xdr:colOff>
      <xdr:row>48</xdr:row>
      <xdr:rowOff>165240</xdr:rowOff>
    </xdr:to>
    <xdr:sp>
      <xdr:nvSpPr>
        <xdr:cNvPr id="39" name="CustomShape 1" hidden="1"/>
        <xdr:cNvSpPr/>
      </xdr:nvSpPr>
      <xdr:spPr>
        <a:xfrm>
          <a:off x="0" y="0"/>
          <a:ext cx="10059120" cy="95288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289080</xdr:colOff>
      <xdr:row>48</xdr:row>
      <xdr:rowOff>165240</xdr:rowOff>
    </xdr:to>
    <xdr:sp>
      <xdr:nvSpPr>
        <xdr:cNvPr id="40" name="CustomShape 1" hidden="1"/>
        <xdr:cNvSpPr/>
      </xdr:nvSpPr>
      <xdr:spPr>
        <a:xfrm>
          <a:off x="0" y="0"/>
          <a:ext cx="10059120" cy="95288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289080</xdr:colOff>
      <xdr:row>48</xdr:row>
      <xdr:rowOff>165240</xdr:rowOff>
    </xdr:to>
    <xdr:sp>
      <xdr:nvSpPr>
        <xdr:cNvPr id="41" name="CustomShape 1" hidden="1"/>
        <xdr:cNvSpPr/>
      </xdr:nvSpPr>
      <xdr:spPr>
        <a:xfrm>
          <a:off x="0" y="0"/>
          <a:ext cx="10059120" cy="95288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289080</xdr:colOff>
      <xdr:row>48</xdr:row>
      <xdr:rowOff>165240</xdr:rowOff>
    </xdr:to>
    <xdr:sp>
      <xdr:nvSpPr>
        <xdr:cNvPr id="42" name="CustomShape 1" hidden="1"/>
        <xdr:cNvSpPr/>
      </xdr:nvSpPr>
      <xdr:spPr>
        <a:xfrm>
          <a:off x="0" y="0"/>
          <a:ext cx="10059120" cy="95288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289080</xdr:colOff>
      <xdr:row>48</xdr:row>
      <xdr:rowOff>165240</xdr:rowOff>
    </xdr:to>
    <xdr:sp>
      <xdr:nvSpPr>
        <xdr:cNvPr id="43" name="CustomShape 1" hidden="1"/>
        <xdr:cNvSpPr/>
      </xdr:nvSpPr>
      <xdr:spPr>
        <a:xfrm>
          <a:off x="0" y="0"/>
          <a:ext cx="10059120" cy="95288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289080</xdr:colOff>
      <xdr:row>48</xdr:row>
      <xdr:rowOff>165240</xdr:rowOff>
    </xdr:to>
    <xdr:sp>
      <xdr:nvSpPr>
        <xdr:cNvPr id="44" name="CustomShape 1" hidden="1"/>
        <xdr:cNvSpPr/>
      </xdr:nvSpPr>
      <xdr:spPr>
        <a:xfrm>
          <a:off x="0" y="0"/>
          <a:ext cx="10059120" cy="95288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289080</xdr:colOff>
      <xdr:row>48</xdr:row>
      <xdr:rowOff>165240</xdr:rowOff>
    </xdr:to>
    <xdr:sp>
      <xdr:nvSpPr>
        <xdr:cNvPr id="45" name="CustomShape 1" hidden="1"/>
        <xdr:cNvSpPr/>
      </xdr:nvSpPr>
      <xdr:spPr>
        <a:xfrm>
          <a:off x="0" y="0"/>
          <a:ext cx="10059120" cy="95288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289080</xdr:colOff>
      <xdr:row>48</xdr:row>
      <xdr:rowOff>165240</xdr:rowOff>
    </xdr:to>
    <xdr:sp>
      <xdr:nvSpPr>
        <xdr:cNvPr id="46" name="CustomShape 1" hidden="1"/>
        <xdr:cNvSpPr/>
      </xdr:nvSpPr>
      <xdr:spPr>
        <a:xfrm>
          <a:off x="0" y="0"/>
          <a:ext cx="10059120" cy="952884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0</xdr:row>
      <xdr:rowOff>0</xdr:rowOff>
    </xdr:from>
    <xdr:to>
      <xdr:col>7</xdr:col>
      <xdr:colOff>99720</xdr:colOff>
      <xdr:row>48</xdr:row>
      <xdr:rowOff>64800</xdr:rowOff>
    </xdr:to>
    <xdr:sp>
      <xdr:nvSpPr>
        <xdr:cNvPr id="47" name="CustomShape 1" hidden="1"/>
        <xdr:cNvSpPr/>
      </xdr:nvSpPr>
      <xdr:spPr>
        <a:xfrm>
          <a:off x="0" y="0"/>
          <a:ext cx="10305720" cy="10606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0</xdr:col>
      <xdr:colOff>0</xdr:colOff>
      <xdr:row>0</xdr:row>
      <xdr:rowOff>0</xdr:rowOff>
    </xdr:from>
    <xdr:to>
      <xdr:col>7</xdr:col>
      <xdr:colOff>99720</xdr:colOff>
      <xdr:row>48</xdr:row>
      <xdr:rowOff>64800</xdr:rowOff>
    </xdr:to>
    <xdr:sp>
      <xdr:nvSpPr>
        <xdr:cNvPr id="48" name="CustomShape 1" hidden="1"/>
        <xdr:cNvSpPr/>
      </xdr:nvSpPr>
      <xdr:spPr>
        <a:xfrm>
          <a:off x="0" y="0"/>
          <a:ext cx="10305720" cy="10606320"/>
        </a:xfrm>
        <a:prstGeom prst="rect">
          <a:avLst/>
        </a:prstGeom>
        <a:solidFill>
          <a:srgbClr val="ffffff"/>
        </a:solidFill>
        <a:ln w="9360">
          <a:solidFill>
            <a:srgbClr val="000000"/>
          </a:solidFill>
          <a:miter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drawing" Target="../drawings/drawing3.xml"/><Relationship Id="rId3" Type="http://schemas.openxmlformats.org/officeDocument/2006/relationships/vmlDrawing" Target="../drawings/vmlDrawing3.v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drawing" Target="../drawings/drawing5.xml"/><Relationship Id="rId3" Type="http://schemas.openxmlformats.org/officeDocument/2006/relationships/vmlDrawing" Target="../drawings/vmlDrawing4.v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E7E6E6"/>
    <pageSetUpPr fitToPage="true"/>
  </sheetPr>
  <dimension ref="A1:AMJ158"/>
  <sheetViews>
    <sheetView showFormulas="false" showGridLines="true" showRowColHeaders="true" showZeros="true" rightToLeft="false" tabSelected="false" showOutlineSymbols="true" defaultGridColor="true" view="normal" topLeftCell="A4" colorId="64" zoomScale="90" zoomScaleNormal="90" zoomScalePageLayoutView="100" workbookViewId="0">
      <selection pane="topLeft" activeCell="B7" activeCellId="0" sqref="B7"/>
    </sheetView>
  </sheetViews>
  <sheetFormatPr defaultRowHeight="12.75" zeroHeight="false" outlineLevelRow="0" outlineLevelCol="0"/>
  <cols>
    <col collapsed="false" customWidth="true" hidden="false" outlineLevel="0" max="1" min="1" style="1" width="32.87"/>
    <col collapsed="false" customWidth="true" hidden="false" outlineLevel="0" max="2" min="2" style="1" width="61.31"/>
    <col collapsed="false" customWidth="true" hidden="false" outlineLevel="0" max="3" min="3" style="1" width="14.57"/>
    <col collapsed="false" customWidth="true" hidden="false" outlineLevel="0" max="4" min="4" style="2" width="29.71"/>
    <col collapsed="false" customWidth="true" hidden="false" outlineLevel="0" max="5" min="5" style="3" width="16.71"/>
    <col collapsed="false" customWidth="true" hidden="false" outlineLevel="0" max="6" min="6" style="3" width="18.12"/>
    <col collapsed="false" customWidth="true" hidden="false" outlineLevel="0" max="255" min="7" style="3" width="9.13"/>
    <col collapsed="false" customWidth="true" hidden="false" outlineLevel="0" max="256" min="256" style="3" width="20.42"/>
    <col collapsed="false" customWidth="true" hidden="false" outlineLevel="0" max="257" min="257" style="3" width="19"/>
    <col collapsed="false" customWidth="true" hidden="false" outlineLevel="0" max="258" min="258" style="3" width="60.85"/>
    <col collapsed="false" customWidth="true" hidden="false" outlineLevel="0" max="259" min="259" style="3" width="26.85"/>
    <col collapsed="false" customWidth="true" hidden="false" outlineLevel="0" max="260" min="260" style="3" width="21.71"/>
    <col collapsed="false" customWidth="true" hidden="false" outlineLevel="0" max="261" min="261" style="3" width="11.99"/>
    <col collapsed="false" customWidth="true" hidden="false" outlineLevel="0" max="262" min="262" style="3" width="16.57"/>
    <col collapsed="false" customWidth="true" hidden="false" outlineLevel="0" max="511" min="263" style="3" width="9.13"/>
    <col collapsed="false" customWidth="true" hidden="false" outlineLevel="0" max="512" min="512" style="3" width="20.42"/>
    <col collapsed="false" customWidth="true" hidden="false" outlineLevel="0" max="513" min="513" style="3" width="19"/>
    <col collapsed="false" customWidth="true" hidden="false" outlineLevel="0" max="514" min="514" style="3" width="60.85"/>
    <col collapsed="false" customWidth="true" hidden="false" outlineLevel="0" max="515" min="515" style="3" width="26.85"/>
    <col collapsed="false" customWidth="true" hidden="false" outlineLevel="0" max="516" min="516" style="3" width="21.71"/>
    <col collapsed="false" customWidth="true" hidden="false" outlineLevel="0" max="517" min="517" style="3" width="11.99"/>
    <col collapsed="false" customWidth="true" hidden="false" outlineLevel="0" max="518" min="518" style="3" width="16.57"/>
    <col collapsed="false" customWidth="true" hidden="false" outlineLevel="0" max="767" min="519" style="3" width="9.13"/>
    <col collapsed="false" customWidth="true" hidden="false" outlineLevel="0" max="768" min="768" style="3" width="20.42"/>
    <col collapsed="false" customWidth="true" hidden="false" outlineLevel="0" max="769" min="769" style="3" width="19"/>
    <col collapsed="false" customWidth="true" hidden="false" outlineLevel="0" max="770" min="770" style="3" width="60.85"/>
    <col collapsed="false" customWidth="true" hidden="false" outlineLevel="0" max="771" min="771" style="3" width="26.85"/>
    <col collapsed="false" customWidth="true" hidden="false" outlineLevel="0" max="772" min="772" style="3" width="21.71"/>
    <col collapsed="false" customWidth="true" hidden="false" outlineLevel="0" max="773" min="773" style="3" width="11.99"/>
    <col collapsed="false" customWidth="true" hidden="false" outlineLevel="0" max="774" min="774" style="3" width="16.57"/>
    <col collapsed="false" customWidth="true" hidden="false" outlineLevel="0" max="1023" min="775" style="3" width="9.13"/>
    <col collapsed="false" customWidth="true" hidden="false" outlineLevel="0" max="1025" min="1024" style="3" width="20.42"/>
  </cols>
  <sheetData>
    <row r="1" customFormat="false" ht="12.75" hidden="false" customHeight="false" outlineLevel="0" collapsed="false">
      <c r="A1" s="4"/>
      <c r="B1" s="4"/>
      <c r="C1" s="4"/>
      <c r="D1" s="5"/>
    </row>
    <row r="2" customFormat="false" ht="12.75" hidden="false" customHeight="false" outlineLevel="0" collapsed="false">
      <c r="A2" s="6" t="s">
        <v>0</v>
      </c>
      <c r="B2" s="6"/>
      <c r="C2" s="6"/>
      <c r="D2" s="6"/>
      <c r="E2" s="7"/>
    </row>
    <row r="3" customFormat="false" ht="12.75" hidden="false" customHeight="false" outlineLevel="0" collapsed="false">
      <c r="A3" s="8"/>
      <c r="B3" s="8"/>
      <c r="C3" s="8"/>
      <c r="D3" s="8"/>
      <c r="E3" s="7"/>
    </row>
    <row r="4" customFormat="false" ht="12.75" hidden="false" customHeight="false" outlineLevel="0" collapsed="false">
      <c r="A4" s="8" t="s">
        <v>1</v>
      </c>
      <c r="B4" s="8"/>
      <c r="C4" s="8"/>
      <c r="D4" s="8"/>
      <c r="E4" s="7"/>
    </row>
    <row r="5" customFormat="false" ht="12.75" hidden="false" customHeight="false" outlineLevel="0" collapsed="false">
      <c r="A5" s="9"/>
      <c r="B5" s="9"/>
      <c r="C5" s="9"/>
      <c r="D5" s="9"/>
      <c r="E5" s="7"/>
    </row>
    <row r="6" customFormat="false" ht="12.75" hidden="false" customHeight="true" outlineLevel="0" collapsed="false">
      <c r="A6" s="10" t="s">
        <v>2</v>
      </c>
      <c r="B6" s="11" t="s">
        <v>3</v>
      </c>
      <c r="C6" s="11"/>
      <c r="D6" s="11"/>
      <c r="E6" s="7"/>
    </row>
    <row r="7" customFormat="false" ht="12.75" hidden="false" customHeight="true" outlineLevel="0" collapsed="false">
      <c r="A7" s="10" t="s">
        <v>4</v>
      </c>
      <c r="B7" s="12" t="s">
        <v>5</v>
      </c>
      <c r="C7" s="12"/>
      <c r="D7" s="12"/>
      <c r="E7" s="7"/>
    </row>
    <row r="8" customFormat="false" ht="12.75" hidden="false" customHeight="false" outlineLevel="0" collapsed="false">
      <c r="A8" s="11"/>
      <c r="B8" s="11"/>
      <c r="C8" s="11"/>
      <c r="D8" s="11"/>
      <c r="E8" s="7"/>
    </row>
    <row r="9" customFormat="false" ht="12.75" hidden="false" customHeight="false" outlineLevel="0" collapsed="false">
      <c r="A9" s="13" t="s">
        <v>6</v>
      </c>
      <c r="B9" s="14"/>
      <c r="C9" s="14"/>
      <c r="D9" s="15"/>
      <c r="E9" s="7"/>
    </row>
    <row r="10" customFormat="false" ht="12.75" hidden="false" customHeight="false" outlineLevel="0" collapsed="false">
      <c r="A10" s="9"/>
      <c r="B10" s="9"/>
      <c r="C10" s="9"/>
      <c r="D10" s="9"/>
      <c r="E10" s="7"/>
    </row>
    <row r="11" customFormat="false" ht="13.5" hidden="false" customHeight="true" outlineLevel="0" collapsed="false">
      <c r="A11" s="12" t="s">
        <v>7</v>
      </c>
      <c r="B11" s="12"/>
      <c r="C11" s="12"/>
      <c r="D11" s="12"/>
      <c r="E11" s="7"/>
    </row>
    <row r="12" customFormat="false" ht="12.75" hidden="false" customHeight="true" outlineLevel="0" collapsed="false">
      <c r="A12" s="11" t="s">
        <v>8</v>
      </c>
      <c r="B12" s="11" t="s">
        <v>9</v>
      </c>
      <c r="C12" s="11"/>
      <c r="D12" s="11"/>
      <c r="E12" s="7"/>
    </row>
    <row r="13" customFormat="false" ht="12.75" hidden="false" customHeight="true" outlineLevel="0" collapsed="false">
      <c r="A13" s="11" t="s">
        <v>10</v>
      </c>
      <c r="B13" s="11" t="s">
        <v>11</v>
      </c>
      <c r="C13" s="11"/>
      <c r="D13" s="11" t="s">
        <v>12</v>
      </c>
      <c r="E13" s="7"/>
    </row>
    <row r="14" customFormat="false" ht="12.75" hidden="false" customHeight="true" outlineLevel="0" collapsed="false">
      <c r="A14" s="11" t="s">
        <v>13</v>
      </c>
      <c r="B14" s="11" t="s">
        <v>14</v>
      </c>
      <c r="C14" s="11"/>
      <c r="D14" s="11" t="s">
        <v>15</v>
      </c>
      <c r="E14" s="7"/>
    </row>
    <row r="15" customFormat="false" ht="12.75" hidden="false" customHeight="true" outlineLevel="0" collapsed="false">
      <c r="A15" s="11" t="s">
        <v>16</v>
      </c>
      <c r="B15" s="11" t="s">
        <v>17</v>
      </c>
      <c r="C15" s="11"/>
      <c r="D15" s="11" t="n">
        <v>12</v>
      </c>
      <c r="E15" s="7"/>
    </row>
    <row r="16" customFormat="false" ht="12.75" hidden="false" customHeight="false" outlineLevel="0" collapsed="false">
      <c r="A16" s="9"/>
      <c r="B16" s="9"/>
      <c r="C16" s="9"/>
      <c r="D16" s="9"/>
      <c r="E16" s="7"/>
    </row>
    <row r="17" customFormat="false" ht="12.75" hidden="false" customHeight="false" outlineLevel="0" collapsed="false">
      <c r="A17" s="16" t="s">
        <v>18</v>
      </c>
      <c r="B17" s="16"/>
      <c r="C17" s="16"/>
      <c r="D17" s="16"/>
      <c r="E17" s="7"/>
    </row>
    <row r="18" customFormat="false" ht="12.75" hidden="false" customHeight="true" outlineLevel="0" collapsed="false">
      <c r="A18" s="17" t="s">
        <v>19</v>
      </c>
      <c r="B18" s="17"/>
      <c r="C18" s="17"/>
      <c r="D18" s="17"/>
      <c r="E18" s="7"/>
      <c r="AMI18" s="18"/>
      <c r="AMJ18" s="18"/>
    </row>
    <row r="19" customFormat="false" ht="12.75" hidden="false" customHeight="true" outlineLevel="0" collapsed="false">
      <c r="A19" s="11" t="s">
        <v>20</v>
      </c>
      <c r="B19" s="11"/>
      <c r="C19" s="11"/>
      <c r="D19" s="11"/>
      <c r="E19" s="7"/>
      <c r="AMI19" s="18"/>
      <c r="AMJ19" s="18"/>
    </row>
    <row r="20" customFormat="false" ht="12.75" hidden="false" customHeight="false" outlineLevel="0" collapsed="false">
      <c r="A20" s="9"/>
      <c r="B20" s="9"/>
      <c r="C20" s="9"/>
      <c r="D20" s="9"/>
      <c r="E20" s="7"/>
    </row>
    <row r="21" customFormat="false" ht="12.75" hidden="false" customHeight="false" outlineLevel="0" collapsed="false">
      <c r="A21" s="16" t="s">
        <v>21</v>
      </c>
      <c r="B21" s="16"/>
      <c r="C21" s="16"/>
      <c r="D21" s="16"/>
      <c r="E21" s="7"/>
    </row>
    <row r="22" customFormat="false" ht="12.75" hidden="false" customHeight="false" outlineLevel="0" collapsed="false">
      <c r="A22" s="16" t="s">
        <v>22</v>
      </c>
      <c r="B22" s="16"/>
      <c r="C22" s="16"/>
      <c r="D22" s="16"/>
      <c r="E22" s="7"/>
    </row>
    <row r="23" customFormat="false" ht="15.75" hidden="false" customHeight="true" outlineLevel="0" collapsed="false">
      <c r="A23" s="17" t="s">
        <v>23</v>
      </c>
      <c r="B23" s="17"/>
      <c r="C23" s="17"/>
      <c r="D23" s="17"/>
      <c r="E23" s="7"/>
    </row>
    <row r="24" customFormat="false" ht="23.65" hidden="false" customHeight="true" outlineLevel="0" collapsed="false">
      <c r="A24" s="11" t="n">
        <v>1</v>
      </c>
      <c r="B24" s="19" t="s">
        <v>24</v>
      </c>
      <c r="C24" s="19"/>
      <c r="D24" s="11" t="str">
        <f aca="false">A19</f>
        <v>Limpeza e Conservação</v>
      </c>
      <c r="E24" s="7"/>
    </row>
    <row r="25" customFormat="false" ht="12.75" hidden="false" customHeight="true" outlineLevel="0" collapsed="false">
      <c r="A25" s="11" t="n">
        <v>2</v>
      </c>
      <c r="B25" s="19" t="s">
        <v>25</v>
      </c>
      <c r="C25" s="19"/>
      <c r="D25" s="11" t="s">
        <v>26</v>
      </c>
      <c r="E25" s="7"/>
    </row>
    <row r="26" customFormat="false" ht="12.75" hidden="false" customHeight="true" outlineLevel="0" collapsed="false">
      <c r="A26" s="11" t="n">
        <v>2</v>
      </c>
      <c r="B26" s="19" t="s">
        <v>27</v>
      </c>
      <c r="C26" s="19"/>
      <c r="D26" s="20" t="n">
        <v>1100.29</v>
      </c>
      <c r="E26" s="7"/>
    </row>
    <row r="27" customFormat="false" ht="23.65" hidden="false" customHeight="true" outlineLevel="0" collapsed="false">
      <c r="A27" s="11" t="n">
        <v>3</v>
      </c>
      <c r="B27" s="19" t="s">
        <v>28</v>
      </c>
      <c r="C27" s="19"/>
      <c r="D27" s="11" t="str">
        <f aca="false">A4</f>
        <v>SERVENTE DE LIMPEZA</v>
      </c>
      <c r="E27" s="7"/>
    </row>
    <row r="28" customFormat="false" ht="12.75" hidden="false" customHeight="true" outlineLevel="0" collapsed="false">
      <c r="A28" s="11" t="n">
        <v>4</v>
      </c>
      <c r="B28" s="19" t="s">
        <v>29</v>
      </c>
      <c r="C28" s="19"/>
      <c r="D28" s="21" t="n">
        <v>43466</v>
      </c>
      <c r="E28" s="7"/>
    </row>
    <row r="29" customFormat="false" ht="12.75" hidden="false" customHeight="false" outlineLevel="0" collapsed="false">
      <c r="A29" s="9"/>
      <c r="B29" s="9"/>
      <c r="C29" s="9"/>
      <c r="D29" s="9"/>
      <c r="E29" s="7"/>
    </row>
    <row r="30" customFormat="false" ht="12.75" hidden="false" customHeight="false" outlineLevel="0" collapsed="false">
      <c r="A30" s="16" t="s">
        <v>30</v>
      </c>
      <c r="B30" s="16"/>
      <c r="C30" s="16"/>
      <c r="D30" s="16"/>
      <c r="E30" s="7"/>
    </row>
    <row r="31" customFormat="false" ht="12.75" hidden="false" customHeight="true" outlineLevel="0" collapsed="false">
      <c r="A31" s="17" t="n">
        <v>1</v>
      </c>
      <c r="B31" s="17" t="s">
        <v>31</v>
      </c>
      <c r="C31" s="17"/>
      <c r="D31" s="17" t="s">
        <v>32</v>
      </c>
      <c r="E31" s="7"/>
    </row>
    <row r="32" customFormat="false" ht="12.75" hidden="false" customHeight="true" outlineLevel="0" collapsed="false">
      <c r="A32" s="11" t="s">
        <v>8</v>
      </c>
      <c r="B32" s="19" t="s">
        <v>33</v>
      </c>
      <c r="C32" s="19"/>
      <c r="D32" s="22" t="n">
        <v>1100.29</v>
      </c>
      <c r="E32" s="7"/>
    </row>
    <row r="33" customFormat="false" ht="12.75" hidden="false" customHeight="true" outlineLevel="0" collapsed="false">
      <c r="A33" s="11" t="s">
        <v>10</v>
      </c>
      <c r="B33" s="19" t="s">
        <v>34</v>
      </c>
      <c r="C33" s="19"/>
      <c r="D33" s="23" t="n">
        <v>0</v>
      </c>
      <c r="E33" s="7"/>
    </row>
    <row r="34" customFormat="false" ht="18" hidden="false" customHeight="true" outlineLevel="0" collapsed="false">
      <c r="A34" s="11" t="s">
        <v>13</v>
      </c>
      <c r="B34" s="19" t="s">
        <v>35</v>
      </c>
      <c r="C34" s="19"/>
      <c r="D34" s="23" t="n">
        <v>0</v>
      </c>
      <c r="E34" s="7"/>
      <c r="F34" s="24"/>
    </row>
    <row r="35" customFormat="false" ht="36.75" hidden="false" customHeight="true" outlineLevel="0" collapsed="false">
      <c r="A35" s="11" t="s">
        <v>16</v>
      </c>
      <c r="B35" s="19" t="s">
        <v>36</v>
      </c>
      <c r="C35" s="19"/>
      <c r="D35" s="23" t="n">
        <v>0</v>
      </c>
      <c r="E35" s="7"/>
      <c r="F35" s="25"/>
    </row>
    <row r="36" customFormat="false" ht="24.75" hidden="false" customHeight="true" outlineLevel="0" collapsed="false">
      <c r="A36" s="11" t="s">
        <v>37</v>
      </c>
      <c r="B36" s="19" t="s">
        <v>38</v>
      </c>
      <c r="C36" s="19"/>
      <c r="D36" s="23" t="n">
        <v>0</v>
      </c>
      <c r="E36" s="7"/>
      <c r="F36" s="25"/>
    </row>
    <row r="37" customFormat="false" ht="32.25" hidden="false" customHeight="true" outlineLevel="0" collapsed="false">
      <c r="A37" s="11" t="s">
        <v>39</v>
      </c>
      <c r="B37" s="19" t="s">
        <v>40</v>
      </c>
      <c r="C37" s="19"/>
      <c r="D37" s="23" t="n">
        <v>0</v>
      </c>
      <c r="E37" s="7"/>
      <c r="F37" s="25"/>
    </row>
    <row r="38" customFormat="false" ht="26.25" hidden="false" customHeight="true" outlineLevel="0" collapsed="false">
      <c r="A38" s="11" t="s">
        <v>41</v>
      </c>
      <c r="B38" s="19" t="s">
        <v>42</v>
      </c>
      <c r="C38" s="19"/>
      <c r="D38" s="23" t="n">
        <v>0</v>
      </c>
      <c r="E38" s="7"/>
      <c r="F38" s="25"/>
    </row>
    <row r="39" customFormat="false" ht="12.75" hidden="false" customHeight="true" outlineLevel="0" collapsed="false">
      <c r="A39" s="11" t="s">
        <v>43</v>
      </c>
      <c r="B39" s="19" t="s">
        <v>44</v>
      </c>
      <c r="C39" s="19"/>
      <c r="D39" s="22" t="n">
        <v>42.4</v>
      </c>
      <c r="E39" s="7"/>
      <c r="F39" s="25"/>
    </row>
    <row r="40" customFormat="false" ht="12.75" hidden="false" customHeight="true" outlineLevel="0" collapsed="false">
      <c r="A40" s="11" t="s">
        <v>45</v>
      </c>
      <c r="B40" s="19" t="s">
        <v>46</v>
      </c>
      <c r="C40" s="19"/>
      <c r="D40" s="23" t="n">
        <v>0</v>
      </c>
      <c r="E40" s="7"/>
      <c r="F40" s="25"/>
    </row>
    <row r="41" customFormat="false" ht="12.75" hidden="false" customHeight="true" outlineLevel="0" collapsed="false">
      <c r="A41" s="26"/>
      <c r="B41" s="17" t="s">
        <v>47</v>
      </c>
      <c r="C41" s="17"/>
      <c r="D41" s="27" t="n">
        <f aca="false">SUM(D32:D40)</f>
        <v>1142.69</v>
      </c>
      <c r="E41" s="7"/>
      <c r="F41" s="25"/>
    </row>
    <row r="42" customFormat="false" ht="12.75" hidden="false" customHeight="true" outlineLevel="0" collapsed="false">
      <c r="A42" s="11" t="s">
        <v>48</v>
      </c>
      <c r="B42" s="11"/>
      <c r="C42" s="11"/>
      <c r="D42" s="11"/>
      <c r="E42" s="7"/>
    </row>
    <row r="43" customFormat="false" ht="12.75" hidden="false" customHeight="true" outlineLevel="0" collapsed="false">
      <c r="A43" s="11"/>
      <c r="B43" s="11"/>
      <c r="C43" s="11"/>
      <c r="D43" s="11"/>
      <c r="E43" s="7"/>
    </row>
    <row r="44" customFormat="false" ht="12.75" hidden="false" customHeight="true" outlineLevel="0" collapsed="false">
      <c r="A44" s="8" t="s">
        <v>49</v>
      </c>
      <c r="B44" s="8"/>
      <c r="C44" s="8"/>
      <c r="D44" s="8"/>
      <c r="E44" s="7"/>
    </row>
    <row r="45" customFormat="false" ht="12.75" hidden="false" customHeight="false" outlineLevel="0" collapsed="false">
      <c r="A45" s="8" t="s">
        <v>50</v>
      </c>
      <c r="B45" s="8"/>
      <c r="C45" s="8"/>
      <c r="D45" s="8"/>
      <c r="E45" s="7"/>
    </row>
    <row r="46" customFormat="false" ht="12.75" hidden="false" customHeight="true" outlineLevel="0" collapsed="false">
      <c r="A46" s="17" t="s">
        <v>51</v>
      </c>
      <c r="B46" s="17" t="s">
        <v>52</v>
      </c>
      <c r="C46" s="17"/>
      <c r="D46" s="17" t="s">
        <v>32</v>
      </c>
      <c r="E46" s="7"/>
    </row>
    <row r="47" customFormat="false" ht="25.5" hidden="false" customHeight="false" outlineLevel="0" collapsed="false">
      <c r="A47" s="11" t="s">
        <v>8</v>
      </c>
      <c r="B47" s="10" t="s">
        <v>53</v>
      </c>
      <c r="C47" s="28" t="s">
        <v>54</v>
      </c>
      <c r="D47" s="23" t="n">
        <f aca="false">D41*0.0833</f>
        <v>95.186077</v>
      </c>
      <c r="E47" s="7"/>
    </row>
    <row r="48" customFormat="false" ht="25.5" hidden="false" customHeight="false" outlineLevel="0" collapsed="false">
      <c r="A48" s="11" t="s">
        <v>10</v>
      </c>
      <c r="B48" s="10" t="s">
        <v>55</v>
      </c>
      <c r="C48" s="28" t="s">
        <v>54</v>
      </c>
      <c r="D48" s="23" t="n">
        <f aca="false">D41*0.0278</f>
        <v>31.766782</v>
      </c>
      <c r="E48" s="7"/>
    </row>
    <row r="49" customFormat="false" ht="12.75" hidden="false" customHeight="true" outlineLevel="0" collapsed="false">
      <c r="A49" s="12" t="s">
        <v>56</v>
      </c>
      <c r="B49" s="12"/>
      <c r="C49" s="12"/>
      <c r="D49" s="29" t="n">
        <f aca="false">SUM(D47:D48)</f>
        <v>126.952859</v>
      </c>
      <c r="E49" s="7"/>
    </row>
    <row r="50" customFormat="false" ht="25.5" hidden="false" customHeight="false" outlineLevel="0" collapsed="false">
      <c r="A50" s="11" t="s">
        <v>13</v>
      </c>
      <c r="B50" s="10" t="s">
        <v>57</v>
      </c>
      <c r="C50" s="28" t="s">
        <v>54</v>
      </c>
      <c r="D50" s="23" t="n">
        <f aca="false">(D47+D48)*C64</f>
        <v>46.718652112</v>
      </c>
      <c r="E50" s="7"/>
    </row>
    <row r="51" customFormat="false" ht="12.75" hidden="false" customHeight="true" outlineLevel="0" collapsed="false">
      <c r="A51" s="17" t="s">
        <v>58</v>
      </c>
      <c r="B51" s="17"/>
      <c r="C51" s="17"/>
      <c r="D51" s="27" t="n">
        <f aca="false">D49+D50</f>
        <v>173.671511112</v>
      </c>
      <c r="E51" s="7"/>
    </row>
    <row r="52" customFormat="false" ht="36" hidden="false" customHeight="true" outlineLevel="0" collapsed="false">
      <c r="A52" s="30" t="s">
        <v>59</v>
      </c>
      <c r="B52" s="30"/>
      <c r="C52" s="30"/>
      <c r="D52" s="30"/>
      <c r="E52" s="7"/>
    </row>
    <row r="53" customFormat="false" ht="12.75" hidden="false" customHeight="false" outlineLevel="0" collapsed="false">
      <c r="A53" s="30"/>
      <c r="B53" s="30"/>
      <c r="C53" s="30"/>
      <c r="D53" s="30"/>
      <c r="E53" s="7"/>
    </row>
    <row r="54" customFormat="false" ht="12.75" hidden="false" customHeight="true" outlineLevel="0" collapsed="false">
      <c r="A54" s="16" t="s">
        <v>60</v>
      </c>
      <c r="B54" s="16"/>
      <c r="C54" s="16"/>
      <c r="D54" s="16"/>
      <c r="E54" s="7"/>
    </row>
    <row r="55" customFormat="false" ht="12.75" hidden="false" customHeight="false" outlineLevel="0" collapsed="false">
      <c r="A55" s="17" t="s">
        <v>61</v>
      </c>
      <c r="B55" s="31" t="s">
        <v>62</v>
      </c>
      <c r="C55" s="17" t="s">
        <v>63</v>
      </c>
      <c r="D55" s="17" t="s">
        <v>32</v>
      </c>
      <c r="E55" s="7"/>
    </row>
    <row r="56" customFormat="false" ht="12.75" hidden="false" customHeight="false" outlineLevel="0" collapsed="false">
      <c r="A56" s="11" t="s">
        <v>8</v>
      </c>
      <c r="B56" s="10" t="s">
        <v>64</v>
      </c>
      <c r="C56" s="32" t="n">
        <v>0.2</v>
      </c>
      <c r="D56" s="23" t="n">
        <f aca="false">C56*$D$41</f>
        <v>228.538</v>
      </c>
      <c r="E56" s="7" t="s">
        <v>65</v>
      </c>
    </row>
    <row r="57" customFormat="false" ht="12.75" hidden="false" customHeight="false" outlineLevel="0" collapsed="false">
      <c r="A57" s="11" t="s">
        <v>10</v>
      </c>
      <c r="B57" s="10" t="s">
        <v>66</v>
      </c>
      <c r="C57" s="33" t="n">
        <v>0.025</v>
      </c>
      <c r="D57" s="23" t="n">
        <f aca="false">C57*$D$41</f>
        <v>28.56725</v>
      </c>
      <c r="E57" s="7"/>
    </row>
    <row r="58" customFormat="false" ht="12.75" hidden="false" customHeight="false" outlineLevel="0" collapsed="false">
      <c r="A58" s="11" t="s">
        <v>13</v>
      </c>
      <c r="B58" s="10" t="s">
        <v>67</v>
      </c>
      <c r="C58" s="32" t="n">
        <v>0.03</v>
      </c>
      <c r="D58" s="23" t="n">
        <f aca="false">C58*$D$41</f>
        <v>34.2807</v>
      </c>
      <c r="E58" s="7" t="s">
        <v>65</v>
      </c>
    </row>
    <row r="59" customFormat="false" ht="12.75" hidden="false" customHeight="false" outlineLevel="0" collapsed="false">
      <c r="A59" s="11" t="s">
        <v>16</v>
      </c>
      <c r="B59" s="10" t="s">
        <v>68</v>
      </c>
      <c r="C59" s="33" t="n">
        <v>0.015</v>
      </c>
      <c r="D59" s="23" t="n">
        <f aca="false">C59*$D$41</f>
        <v>17.14035</v>
      </c>
      <c r="E59" s="7"/>
    </row>
    <row r="60" customFormat="false" ht="12.75" hidden="false" customHeight="false" outlineLevel="0" collapsed="false">
      <c r="A60" s="11" t="s">
        <v>37</v>
      </c>
      <c r="B60" s="10" t="s">
        <v>69</v>
      </c>
      <c r="C60" s="33" t="n">
        <v>0.01</v>
      </c>
      <c r="D60" s="23" t="n">
        <f aca="false">C60*$D$41</f>
        <v>11.4269</v>
      </c>
      <c r="E60" s="7"/>
    </row>
    <row r="61" customFormat="false" ht="12.75" hidden="false" customHeight="false" outlineLevel="0" collapsed="false">
      <c r="A61" s="11" t="s">
        <v>39</v>
      </c>
      <c r="B61" s="10" t="s">
        <v>70</v>
      </c>
      <c r="C61" s="33" t="n">
        <v>0.006</v>
      </c>
      <c r="D61" s="23" t="n">
        <f aca="false">C61*$D$41</f>
        <v>6.85614</v>
      </c>
      <c r="E61" s="7"/>
    </row>
    <row r="62" customFormat="false" ht="12.75" hidden="false" customHeight="false" outlineLevel="0" collapsed="false">
      <c r="A62" s="11" t="s">
        <v>41</v>
      </c>
      <c r="B62" s="10" t="s">
        <v>71</v>
      </c>
      <c r="C62" s="33" t="n">
        <v>0.002</v>
      </c>
      <c r="D62" s="23" t="n">
        <f aca="false">C62*$D$41</f>
        <v>2.28538</v>
      </c>
      <c r="E62" s="7"/>
    </row>
    <row r="63" customFormat="false" ht="12.75" hidden="false" customHeight="false" outlineLevel="0" collapsed="false">
      <c r="A63" s="11" t="s">
        <v>43</v>
      </c>
      <c r="B63" s="10" t="s">
        <v>72</v>
      </c>
      <c r="C63" s="32" t="n">
        <v>0.08</v>
      </c>
      <c r="D63" s="23" t="n">
        <f aca="false">C63*$D$41</f>
        <v>91.4152</v>
      </c>
      <c r="E63" s="7" t="s">
        <v>65</v>
      </c>
    </row>
    <row r="64" customFormat="false" ht="25.5" hidden="false" customHeight="false" outlineLevel="0" collapsed="false">
      <c r="A64" s="26"/>
      <c r="B64" s="31" t="s">
        <v>73</v>
      </c>
      <c r="C64" s="34" t="n">
        <f aca="false">SUM(C56:C63)</f>
        <v>0.368</v>
      </c>
      <c r="D64" s="27" t="n">
        <f aca="false">SUM(D56:D63)</f>
        <v>420.50992</v>
      </c>
      <c r="E64" s="7"/>
    </row>
    <row r="65" customFormat="false" ht="12.75" hidden="false" customHeight="false" outlineLevel="0" collapsed="false">
      <c r="A65" s="15"/>
      <c r="B65" s="15"/>
      <c r="C65" s="15"/>
      <c r="D65" s="15"/>
      <c r="E65" s="7"/>
    </row>
    <row r="66" customFormat="false" ht="12.75" hidden="false" customHeight="false" outlineLevel="0" collapsed="false">
      <c r="A66" s="8" t="s">
        <v>74</v>
      </c>
      <c r="B66" s="8"/>
      <c r="C66" s="8"/>
      <c r="D66" s="8"/>
      <c r="E66" s="7"/>
    </row>
    <row r="67" customFormat="false" ht="12.75" hidden="false" customHeight="true" outlineLevel="0" collapsed="false">
      <c r="A67" s="17" t="s">
        <v>51</v>
      </c>
      <c r="B67" s="17" t="s">
        <v>75</v>
      </c>
      <c r="C67" s="17"/>
      <c r="D67" s="17" t="s">
        <v>32</v>
      </c>
      <c r="E67" s="7"/>
    </row>
    <row r="68" customFormat="false" ht="12.75" hidden="false" customHeight="true" outlineLevel="0" collapsed="false">
      <c r="A68" s="11" t="s">
        <v>8</v>
      </c>
      <c r="B68" s="19" t="s">
        <v>76</v>
      </c>
      <c r="C68" s="19"/>
      <c r="D68" s="35" t="n">
        <f aca="false">'VALE TRANSPORTE'!F4-(D32*0.06)</f>
        <v>130.6986</v>
      </c>
      <c r="E68" s="7"/>
    </row>
    <row r="69" customFormat="false" ht="16.5" hidden="false" customHeight="true" outlineLevel="0" collapsed="false">
      <c r="A69" s="11" t="s">
        <v>10</v>
      </c>
      <c r="B69" s="19" t="s">
        <v>77</v>
      </c>
      <c r="C69" s="19"/>
      <c r="D69" s="22" t="n">
        <f aca="false">(14*21.01)-((14*21.01)*0.05)</f>
        <v>279.433</v>
      </c>
      <c r="E69" s="7"/>
    </row>
    <row r="70" customFormat="false" ht="24" hidden="false" customHeight="true" outlineLevel="0" collapsed="false">
      <c r="A70" s="11" t="s">
        <v>13</v>
      </c>
      <c r="B70" s="19" t="s">
        <v>78</v>
      </c>
      <c r="C70" s="19"/>
      <c r="D70" s="22" t="n">
        <v>0</v>
      </c>
      <c r="E70" s="36"/>
    </row>
    <row r="71" customFormat="false" ht="16.5" hidden="false" customHeight="true" outlineLevel="0" collapsed="false">
      <c r="A71" s="11" t="s">
        <v>16</v>
      </c>
      <c r="B71" s="19" t="s">
        <v>79</v>
      </c>
      <c r="C71" s="19"/>
      <c r="D71" s="22" t="n">
        <v>0</v>
      </c>
      <c r="E71" s="37"/>
    </row>
    <row r="72" customFormat="false" ht="27.6" hidden="false" customHeight="true" outlineLevel="0" collapsed="false">
      <c r="A72" s="11" t="s">
        <v>37</v>
      </c>
      <c r="B72" s="19" t="s">
        <v>80</v>
      </c>
      <c r="C72" s="19"/>
      <c r="D72" s="22" t="n">
        <v>47</v>
      </c>
      <c r="E72" s="38"/>
    </row>
    <row r="73" customFormat="false" ht="16.5" hidden="false" customHeight="true" outlineLevel="0" collapsed="false">
      <c r="A73" s="11" t="s">
        <v>39</v>
      </c>
      <c r="B73" s="19" t="s">
        <v>81</v>
      </c>
      <c r="C73" s="19"/>
      <c r="D73" s="22" t="n">
        <v>110</v>
      </c>
      <c r="E73" s="7"/>
    </row>
    <row r="74" customFormat="false" ht="16.5" hidden="false" customHeight="true" outlineLevel="0" collapsed="false">
      <c r="A74" s="11" t="s">
        <v>41</v>
      </c>
      <c r="B74" s="19" t="s">
        <v>82</v>
      </c>
      <c r="C74" s="19"/>
      <c r="D74" s="23" t="n">
        <v>0</v>
      </c>
      <c r="E74" s="7"/>
    </row>
    <row r="75" customFormat="false" ht="16.5" hidden="false" customHeight="true" outlineLevel="0" collapsed="false">
      <c r="A75" s="17" t="s">
        <v>83</v>
      </c>
      <c r="B75" s="17"/>
      <c r="C75" s="17"/>
      <c r="D75" s="27" t="n">
        <f aca="false">SUM(D68:D74)</f>
        <v>567.1316</v>
      </c>
      <c r="E75" s="7"/>
    </row>
    <row r="76" customFormat="false" ht="39.75" hidden="false" customHeight="true" outlineLevel="0" collapsed="false">
      <c r="A76" s="30" t="s">
        <v>84</v>
      </c>
      <c r="B76" s="30"/>
      <c r="C76" s="30"/>
      <c r="D76" s="30"/>
      <c r="E76" s="7"/>
    </row>
    <row r="77" customFormat="false" ht="16.5" hidden="false" customHeight="true" outlineLevel="0" collapsed="false">
      <c r="A77" s="8" t="s">
        <v>85</v>
      </c>
      <c r="B77" s="8"/>
      <c r="C77" s="8"/>
      <c r="D77" s="8"/>
      <c r="E77" s="7"/>
    </row>
    <row r="78" customFormat="false" ht="12.75" hidden="false" customHeight="true" outlineLevel="0" collapsed="false">
      <c r="A78" s="17" t="n">
        <v>2</v>
      </c>
      <c r="B78" s="17" t="s">
        <v>86</v>
      </c>
      <c r="C78" s="17"/>
      <c r="D78" s="17" t="s">
        <v>32</v>
      </c>
      <c r="E78" s="7"/>
    </row>
    <row r="79" customFormat="false" ht="12.75" hidden="false" customHeight="true" outlineLevel="0" collapsed="false">
      <c r="A79" s="11" t="s">
        <v>51</v>
      </c>
      <c r="B79" s="19" t="s">
        <v>52</v>
      </c>
      <c r="C79" s="19"/>
      <c r="D79" s="23" t="n">
        <f aca="false">D51</f>
        <v>173.671511112</v>
      </c>
      <c r="E79" s="7"/>
    </row>
    <row r="80" customFormat="false" ht="16.5" hidden="false" customHeight="true" outlineLevel="0" collapsed="false">
      <c r="A80" s="11" t="s">
        <v>61</v>
      </c>
      <c r="B80" s="19" t="s">
        <v>62</v>
      </c>
      <c r="C80" s="19"/>
      <c r="D80" s="23" t="n">
        <f aca="false">D64</f>
        <v>420.50992</v>
      </c>
      <c r="E80" s="7"/>
    </row>
    <row r="81" customFormat="false" ht="16.5" hidden="false" customHeight="true" outlineLevel="0" collapsed="false">
      <c r="A81" s="11" t="s">
        <v>87</v>
      </c>
      <c r="B81" s="19" t="s">
        <v>75</v>
      </c>
      <c r="C81" s="19"/>
      <c r="D81" s="23" t="n">
        <f aca="false">D75</f>
        <v>567.1316</v>
      </c>
      <c r="E81" s="7"/>
    </row>
    <row r="82" customFormat="false" ht="16.5" hidden="false" customHeight="true" outlineLevel="0" collapsed="false">
      <c r="A82" s="17" t="s">
        <v>88</v>
      </c>
      <c r="B82" s="17"/>
      <c r="C82" s="17"/>
      <c r="D82" s="27" t="n">
        <f aca="false">SUM(D79:D81)</f>
        <v>1161.313031112</v>
      </c>
      <c r="E82" s="7"/>
    </row>
    <row r="83" customFormat="false" ht="12.75" hidden="false" customHeight="false" outlineLevel="0" collapsed="false">
      <c r="A83" s="15"/>
      <c r="B83" s="15"/>
      <c r="C83" s="15"/>
      <c r="D83" s="15"/>
      <c r="E83" s="7"/>
    </row>
    <row r="84" customFormat="false" ht="16.5" hidden="false" customHeight="true" outlineLevel="0" collapsed="false">
      <c r="A84" s="8" t="s">
        <v>89</v>
      </c>
      <c r="B84" s="8"/>
      <c r="C84" s="8"/>
      <c r="D84" s="8"/>
      <c r="E84" s="7"/>
    </row>
    <row r="85" customFormat="false" ht="12.75" hidden="false" customHeight="true" outlineLevel="0" collapsed="false">
      <c r="A85" s="17" t="n">
        <v>3</v>
      </c>
      <c r="B85" s="17" t="s">
        <v>90</v>
      </c>
      <c r="C85" s="17"/>
      <c r="D85" s="17" t="s">
        <v>32</v>
      </c>
      <c r="E85" s="7"/>
    </row>
    <row r="86" customFormat="false" ht="66.75" hidden="false" customHeight="true" outlineLevel="0" collapsed="false">
      <c r="A86" s="11" t="s">
        <v>8</v>
      </c>
      <c r="B86" s="19" t="s">
        <v>91</v>
      </c>
      <c r="C86" s="19"/>
      <c r="D86" s="23" t="n">
        <f aca="false">(D41/12)*0.05</f>
        <v>4.76120833333333</v>
      </c>
      <c r="E86" s="7"/>
    </row>
    <row r="87" customFormat="false" ht="26.25" hidden="false" customHeight="true" outlineLevel="0" collapsed="false">
      <c r="A87" s="11" t="s">
        <v>10</v>
      </c>
      <c r="B87" s="19" t="s">
        <v>92</v>
      </c>
      <c r="C87" s="19"/>
      <c r="D87" s="23" t="n">
        <f aca="false">(D86*C63)</f>
        <v>0.380896666666667</v>
      </c>
      <c r="E87" s="7"/>
    </row>
    <row r="88" customFormat="false" ht="25.5" hidden="false" customHeight="false" outlineLevel="0" collapsed="false">
      <c r="A88" s="11" t="s">
        <v>13</v>
      </c>
      <c r="B88" s="19" t="s">
        <v>93</v>
      </c>
      <c r="C88" s="28" t="s">
        <v>54</v>
      </c>
      <c r="D88" s="23" t="n">
        <v>0</v>
      </c>
      <c r="E88" s="7"/>
    </row>
    <row r="89" customFormat="false" ht="26.25" hidden="false" customHeight="true" outlineLevel="0" collapsed="false">
      <c r="A89" s="11" t="s">
        <v>16</v>
      </c>
      <c r="B89" s="19" t="s">
        <v>94</v>
      </c>
      <c r="C89" s="19"/>
      <c r="D89" s="23" t="n">
        <f aca="false">D41*0.0194</f>
        <v>22.168186</v>
      </c>
      <c r="E89" s="7"/>
    </row>
    <row r="90" customFormat="false" ht="30.75" hidden="false" customHeight="true" outlineLevel="0" collapsed="false">
      <c r="A90" s="11" t="s">
        <v>37</v>
      </c>
      <c r="B90" s="19" t="s">
        <v>95</v>
      </c>
      <c r="C90" s="19"/>
      <c r="D90" s="23" t="n">
        <f aca="false">D89*C64</f>
        <v>8.157892448</v>
      </c>
      <c r="E90" s="7"/>
    </row>
    <row r="91" customFormat="false" ht="30.75" hidden="false" customHeight="true" outlineLevel="0" collapsed="false">
      <c r="A91" s="11" t="s">
        <v>39</v>
      </c>
      <c r="B91" s="19" t="s">
        <v>96</v>
      </c>
      <c r="C91" s="28" t="s">
        <v>54</v>
      </c>
      <c r="D91" s="23" t="n">
        <f aca="false">D41*0.05</f>
        <v>57.1345</v>
      </c>
      <c r="E91" s="7"/>
    </row>
    <row r="92" customFormat="false" ht="12.75" hidden="false" customHeight="true" outlineLevel="0" collapsed="false">
      <c r="A92" s="17" t="s">
        <v>97</v>
      </c>
      <c r="B92" s="17"/>
      <c r="C92" s="17"/>
      <c r="D92" s="27" t="n">
        <f aca="false">SUM(D86+D87+D88+D89+D90+D91)</f>
        <v>92.602683448</v>
      </c>
      <c r="E92" s="7"/>
    </row>
    <row r="93" customFormat="false" ht="12.75" hidden="false" customHeight="false" outlineLevel="0" collapsed="false">
      <c r="A93" s="15"/>
      <c r="B93" s="15"/>
      <c r="C93" s="15"/>
      <c r="D93" s="15"/>
      <c r="E93" s="7"/>
    </row>
    <row r="94" customFormat="false" ht="16.5" hidden="false" customHeight="true" outlineLevel="0" collapsed="false">
      <c r="A94" s="8" t="s">
        <v>98</v>
      </c>
      <c r="B94" s="8"/>
      <c r="C94" s="8"/>
      <c r="D94" s="8"/>
      <c r="E94" s="7"/>
    </row>
    <row r="95" customFormat="false" ht="39.75" hidden="false" customHeight="true" outlineLevel="0" collapsed="false">
      <c r="A95" s="30" t="s">
        <v>99</v>
      </c>
      <c r="B95" s="30"/>
      <c r="C95" s="30"/>
      <c r="D95" s="30"/>
      <c r="E95" s="7"/>
    </row>
    <row r="96" customFormat="false" ht="41.25" hidden="false" customHeight="true" outlineLevel="0" collapsed="false">
      <c r="A96" s="12" t="s">
        <v>100</v>
      </c>
      <c r="B96" s="12"/>
      <c r="C96" s="12"/>
      <c r="D96" s="39" t="n">
        <f aca="false">ROUND(D41/12,2)+D41+D47+D48</f>
        <v>1364.862859</v>
      </c>
      <c r="E96" s="7"/>
    </row>
    <row r="97" customFormat="false" ht="12.75" hidden="false" customHeight="false" outlineLevel="0" collapsed="false">
      <c r="A97" s="16" t="s">
        <v>101</v>
      </c>
      <c r="B97" s="16"/>
      <c r="C97" s="16"/>
      <c r="D97" s="16"/>
      <c r="E97" s="7"/>
    </row>
    <row r="98" customFormat="false" ht="12.75" hidden="false" customHeight="true" outlineLevel="0" collapsed="false">
      <c r="A98" s="17" t="s">
        <v>102</v>
      </c>
      <c r="B98" s="17" t="s">
        <v>103</v>
      </c>
      <c r="C98" s="17"/>
      <c r="D98" s="17" t="s">
        <v>32</v>
      </c>
      <c r="E98" s="7"/>
    </row>
    <row r="99" customFormat="false" ht="12.75" hidden="false" customHeight="true" outlineLevel="0" collapsed="false">
      <c r="A99" s="11" t="s">
        <v>8</v>
      </c>
      <c r="B99" s="19" t="s">
        <v>104</v>
      </c>
      <c r="C99" s="19"/>
      <c r="D99" s="23" t="n">
        <f aca="false">D96*0.0833</f>
        <v>113.6930761547</v>
      </c>
      <c r="E99" s="7"/>
    </row>
    <row r="100" customFormat="false" ht="16.5" hidden="false" customHeight="true" outlineLevel="0" collapsed="false">
      <c r="A100" s="11" t="s">
        <v>10</v>
      </c>
      <c r="B100" s="19" t="s">
        <v>105</v>
      </c>
      <c r="C100" s="19"/>
      <c r="D100" s="23" t="n">
        <f aca="false">($D$96/30/12)*1</f>
        <v>3.79128571944444</v>
      </c>
      <c r="E100" s="7"/>
    </row>
    <row r="101" customFormat="false" ht="16.5" hidden="false" customHeight="true" outlineLevel="0" collapsed="false">
      <c r="A101" s="11" t="s">
        <v>13</v>
      </c>
      <c r="B101" s="19" t="s">
        <v>106</v>
      </c>
      <c r="C101" s="19"/>
      <c r="D101" s="23" t="n">
        <f aca="false">(($D$96/30/12)*5)*0.015</f>
        <v>0.284346428958333</v>
      </c>
      <c r="E101" s="7"/>
    </row>
    <row r="102" customFormat="false" ht="16.5" hidden="false" customHeight="true" outlineLevel="0" collapsed="false">
      <c r="A102" s="11" t="s">
        <v>16</v>
      </c>
      <c r="B102" s="19" t="s">
        <v>107</v>
      </c>
      <c r="C102" s="19"/>
      <c r="D102" s="23" t="n">
        <f aca="false">(($D$96/30/12)*30)*0.08</f>
        <v>9.09908572666667</v>
      </c>
      <c r="E102" s="7"/>
    </row>
    <row r="103" customFormat="false" ht="16.5" hidden="false" customHeight="true" outlineLevel="0" collapsed="false">
      <c r="A103" s="11" t="s">
        <v>37</v>
      </c>
      <c r="B103" s="19" t="s">
        <v>108</v>
      </c>
      <c r="C103" s="19"/>
      <c r="D103" s="23" t="n">
        <f aca="false">(($D$96/30/12)*5)*0.4</f>
        <v>7.58257143888889</v>
      </c>
      <c r="E103" s="7"/>
    </row>
    <row r="104" customFormat="false" ht="24.75" hidden="false" customHeight="true" outlineLevel="0" collapsed="false">
      <c r="A104" s="11" t="s">
        <v>39</v>
      </c>
      <c r="B104" s="19" t="s">
        <v>109</v>
      </c>
      <c r="C104" s="19"/>
      <c r="D104" s="22" t="n">
        <f aca="false">(D99+D100+D101+D102+D103)*C64</f>
        <v>49.4777344924663</v>
      </c>
      <c r="E104" s="7"/>
    </row>
    <row r="105" customFormat="false" ht="41.25" hidden="false" customHeight="true" outlineLevel="0" collapsed="false">
      <c r="A105" s="11" t="s">
        <v>41</v>
      </c>
      <c r="B105" s="19" t="s">
        <v>110</v>
      </c>
      <c r="C105" s="28" t="s">
        <v>54</v>
      </c>
      <c r="D105" s="23" t="n">
        <f aca="false">(((D41+(D41/3))*(4/12))/12)*0.02</f>
        <v>0.846437037037037</v>
      </c>
      <c r="E105" s="7"/>
    </row>
    <row r="106" customFormat="false" ht="46.5" hidden="false" customHeight="true" outlineLevel="0" collapsed="false">
      <c r="A106" s="11" t="s">
        <v>43</v>
      </c>
      <c r="B106" s="19" t="s">
        <v>111</v>
      </c>
      <c r="C106" s="28" t="s">
        <v>54</v>
      </c>
      <c r="D106" s="23" t="n">
        <f aca="false">D105*C64</f>
        <v>0.31148882962963</v>
      </c>
      <c r="E106" s="7"/>
    </row>
    <row r="107" customFormat="false" ht="39" hidden="false" customHeight="true" outlineLevel="0" collapsed="false">
      <c r="A107" s="11" t="s">
        <v>45</v>
      </c>
      <c r="B107" s="19" t="s">
        <v>112</v>
      </c>
      <c r="C107" s="28" t="s">
        <v>54</v>
      </c>
      <c r="D107" s="23" t="n">
        <f aca="false">(((D41+(D41/12))*(4/12))*0.02)*C64</f>
        <v>3.03701608888889</v>
      </c>
      <c r="E107" s="7"/>
    </row>
    <row r="108" customFormat="false" ht="12.75" hidden="false" customHeight="true" outlineLevel="0" collapsed="false">
      <c r="A108" s="17" t="s">
        <v>113</v>
      </c>
      <c r="B108" s="17"/>
      <c r="C108" s="17"/>
      <c r="D108" s="27" t="n">
        <f aca="false">SUM(D99:D107)</f>
        <v>188.12304191668</v>
      </c>
      <c r="E108" s="7"/>
    </row>
    <row r="109" customFormat="false" ht="12.75" hidden="false" customHeight="false" outlineLevel="0" collapsed="false">
      <c r="A109" s="15"/>
      <c r="B109" s="15"/>
      <c r="C109" s="15"/>
      <c r="D109" s="15"/>
      <c r="E109" s="7"/>
    </row>
    <row r="110" customFormat="false" ht="16.5" hidden="false" customHeight="true" outlineLevel="0" collapsed="false">
      <c r="A110" s="8" t="s">
        <v>114</v>
      </c>
      <c r="B110" s="8"/>
      <c r="C110" s="8"/>
      <c r="D110" s="8"/>
      <c r="E110" s="7"/>
    </row>
    <row r="111" customFormat="false" ht="12.75" hidden="false" customHeight="true" outlineLevel="0" collapsed="false">
      <c r="A111" s="17" t="s">
        <v>115</v>
      </c>
      <c r="B111" s="17" t="s">
        <v>116</v>
      </c>
      <c r="C111" s="17"/>
      <c r="D111" s="17" t="s">
        <v>32</v>
      </c>
      <c r="E111" s="7"/>
    </row>
    <row r="112" customFormat="false" ht="12.75" hidden="false" customHeight="true" outlineLevel="0" collapsed="false">
      <c r="A112" s="11" t="s">
        <v>8</v>
      </c>
      <c r="B112" s="19" t="s">
        <v>117</v>
      </c>
      <c r="C112" s="19"/>
      <c r="D112" s="23" t="n">
        <v>0</v>
      </c>
      <c r="E112" s="7"/>
    </row>
    <row r="113" customFormat="false" ht="12.75" hidden="false" customHeight="true" outlineLevel="0" collapsed="false">
      <c r="A113" s="17" t="s">
        <v>118</v>
      </c>
      <c r="B113" s="17"/>
      <c r="C113" s="17"/>
      <c r="D113" s="27" t="n">
        <f aca="false">SUM(D112:D112)</f>
        <v>0</v>
      </c>
      <c r="E113" s="7"/>
    </row>
    <row r="114" customFormat="false" ht="12.75" hidden="false" customHeight="true" outlineLevel="0" collapsed="false">
      <c r="A114" s="15"/>
      <c r="B114" s="15"/>
      <c r="C114" s="15"/>
      <c r="D114" s="15"/>
      <c r="E114" s="7"/>
    </row>
    <row r="115" customFormat="false" ht="15.75" hidden="false" customHeight="true" outlineLevel="0" collapsed="false">
      <c r="A115" s="8" t="s">
        <v>119</v>
      </c>
      <c r="B115" s="8"/>
      <c r="C115" s="8"/>
      <c r="D115" s="8"/>
      <c r="E115" s="7"/>
    </row>
    <row r="116" customFormat="false" ht="12.75" hidden="false" customHeight="true" outlineLevel="0" collapsed="false">
      <c r="A116" s="17" t="n">
        <v>4</v>
      </c>
      <c r="B116" s="17" t="s">
        <v>86</v>
      </c>
      <c r="C116" s="17"/>
      <c r="D116" s="17" t="s">
        <v>32</v>
      </c>
      <c r="E116" s="7"/>
    </row>
    <row r="117" customFormat="false" ht="12.75" hidden="false" customHeight="true" outlineLevel="0" collapsed="false">
      <c r="A117" s="11" t="s">
        <v>102</v>
      </c>
      <c r="B117" s="19" t="s">
        <v>120</v>
      </c>
      <c r="C117" s="19"/>
      <c r="D117" s="23" t="n">
        <f aca="false">D108</f>
        <v>188.12304191668</v>
      </c>
      <c r="E117" s="7"/>
    </row>
    <row r="118" customFormat="false" ht="16.5" hidden="false" customHeight="true" outlineLevel="0" collapsed="false">
      <c r="A118" s="11" t="s">
        <v>115</v>
      </c>
      <c r="B118" s="19" t="s">
        <v>116</v>
      </c>
      <c r="C118" s="19"/>
      <c r="D118" s="23" t="n">
        <f aca="false">D113</f>
        <v>0</v>
      </c>
      <c r="E118" s="7"/>
    </row>
    <row r="119" customFormat="false" ht="16.5" hidden="false" customHeight="true" outlineLevel="0" collapsed="false">
      <c r="A119" s="17" t="s">
        <v>88</v>
      </c>
      <c r="B119" s="17"/>
      <c r="C119" s="17"/>
      <c r="D119" s="27" t="n">
        <f aca="false">D117+D118</f>
        <v>188.12304191668</v>
      </c>
      <c r="E119" s="7"/>
    </row>
    <row r="120" customFormat="false" ht="12.75" hidden="false" customHeight="false" outlineLevel="0" collapsed="false">
      <c r="A120" s="15"/>
      <c r="B120" s="15"/>
      <c r="C120" s="15"/>
      <c r="D120" s="15"/>
      <c r="E120" s="7"/>
    </row>
    <row r="121" customFormat="false" ht="16.5" hidden="false" customHeight="true" outlineLevel="0" collapsed="false">
      <c r="A121" s="16" t="s">
        <v>121</v>
      </c>
      <c r="B121" s="16"/>
      <c r="C121" s="16"/>
      <c r="D121" s="16"/>
      <c r="E121" s="7"/>
    </row>
    <row r="122" customFormat="false" ht="12.75" hidden="false" customHeight="true" outlineLevel="0" collapsed="false">
      <c r="A122" s="17" t="n">
        <v>5</v>
      </c>
      <c r="B122" s="17" t="s">
        <v>122</v>
      </c>
      <c r="C122" s="17"/>
      <c r="D122" s="17" t="s">
        <v>32</v>
      </c>
      <c r="E122" s="7"/>
    </row>
    <row r="123" customFormat="false" ht="35.25" hidden="false" customHeight="true" outlineLevel="0" collapsed="false">
      <c r="A123" s="11" t="s">
        <v>8</v>
      </c>
      <c r="B123" s="19" t="s">
        <v>123</v>
      </c>
      <c r="C123" s="19"/>
      <c r="D123" s="22" t="n">
        <f aca="false">UNIFORMES!F15-(UNIFORMES!F15*0.0925)</f>
        <v>39.98445</v>
      </c>
      <c r="E123" s="7"/>
    </row>
    <row r="124" customFormat="false" ht="40.5" hidden="false" customHeight="true" outlineLevel="0" collapsed="false">
      <c r="A124" s="11" t="s">
        <v>10</v>
      </c>
      <c r="B124" s="19" t="s">
        <v>124</v>
      </c>
      <c r="C124" s="19"/>
      <c r="D124" s="22" t="n">
        <f aca="false">EPI!F15-(EPI!F15*0.0925)</f>
        <v>7.2554625</v>
      </c>
      <c r="E124" s="7"/>
    </row>
    <row r="125" customFormat="false" ht="38.25" hidden="false" customHeight="true" outlineLevel="0" collapsed="false">
      <c r="A125" s="11" t="s">
        <v>13</v>
      </c>
      <c r="B125" s="19" t="s">
        <v>125</v>
      </c>
      <c r="C125" s="19"/>
      <c r="D125" s="22" t="n">
        <f aca="false">MATERIAIS!F38-(MATERIAIS!F38*0.0925)</f>
        <v>181.515989285714</v>
      </c>
      <c r="E125" s="7"/>
    </row>
    <row r="126" customFormat="false" ht="56.25" hidden="false" customHeight="true" outlineLevel="0" collapsed="false">
      <c r="A126" s="11" t="s">
        <v>16</v>
      </c>
      <c r="B126" s="19" t="s">
        <v>126</v>
      </c>
      <c r="C126" s="19"/>
      <c r="D126" s="22" t="n">
        <f aca="false">EQUIPAMENTOS!L25-(EQUIPAMENTOS!L25*0.0925)</f>
        <v>11.2463795714286</v>
      </c>
      <c r="E126" s="7"/>
    </row>
    <row r="127" customFormat="false" ht="16.5" hidden="false" customHeight="true" outlineLevel="0" collapsed="false">
      <c r="A127" s="11" t="s">
        <v>37</v>
      </c>
      <c r="B127" s="19" t="s">
        <v>127</v>
      </c>
      <c r="C127" s="19"/>
      <c r="D127" s="22" t="n">
        <v>0</v>
      </c>
      <c r="E127" s="7"/>
    </row>
    <row r="128" customFormat="false" ht="16.5" hidden="false" customHeight="true" outlineLevel="0" collapsed="false">
      <c r="A128" s="17" t="s">
        <v>128</v>
      </c>
      <c r="B128" s="17"/>
      <c r="C128" s="17"/>
      <c r="D128" s="27" t="n">
        <f aca="false">SUM(D123:D127)</f>
        <v>240.002281357143</v>
      </c>
      <c r="E128" s="7"/>
    </row>
    <row r="129" customFormat="false" ht="12.75" hidden="false" customHeight="false" outlineLevel="0" collapsed="false">
      <c r="A129" s="15"/>
      <c r="B129" s="15"/>
      <c r="C129" s="15"/>
      <c r="D129" s="15"/>
      <c r="E129" s="7"/>
    </row>
    <row r="130" customFormat="false" ht="16.5" hidden="false" customHeight="true" outlineLevel="0" collapsed="false">
      <c r="A130" s="16" t="s">
        <v>129</v>
      </c>
      <c r="B130" s="16"/>
      <c r="C130" s="16"/>
      <c r="D130" s="16"/>
      <c r="E130" s="7"/>
    </row>
    <row r="131" customFormat="false" ht="12.75" hidden="false" customHeight="false" outlineLevel="0" collapsed="false">
      <c r="A131" s="17" t="n">
        <v>6</v>
      </c>
      <c r="B131" s="31" t="s">
        <v>130</v>
      </c>
      <c r="C131" s="17" t="s">
        <v>131</v>
      </c>
      <c r="D131" s="28" t="s">
        <v>32</v>
      </c>
      <c r="E131" s="7"/>
    </row>
    <row r="132" customFormat="false" ht="12.75" hidden="false" customHeight="false" outlineLevel="0" collapsed="false">
      <c r="A132" s="11" t="s">
        <v>8</v>
      </c>
      <c r="B132" s="10" t="s">
        <v>132</v>
      </c>
      <c r="C132" s="40" t="n">
        <f aca="false">BDI!G5</f>
        <v>0.020025</v>
      </c>
      <c r="D132" s="23" t="n">
        <f aca="false">D153*C132</f>
        <v>56.5652390326223</v>
      </c>
      <c r="E132" s="7"/>
    </row>
    <row r="133" customFormat="false" ht="44.25" hidden="false" customHeight="true" outlineLevel="0" collapsed="false">
      <c r="A133" s="11" t="s">
        <v>133</v>
      </c>
      <c r="B133" s="11"/>
      <c r="C133" s="11"/>
      <c r="D133" s="11"/>
      <c r="E133" s="7"/>
    </row>
    <row r="134" customFormat="false" ht="12.75" hidden="false" customHeight="false" outlineLevel="0" collapsed="false">
      <c r="A134" s="11" t="s">
        <v>10</v>
      </c>
      <c r="B134" s="10" t="s">
        <v>134</v>
      </c>
      <c r="C134" s="40" t="n">
        <f aca="false">BDI!G6</f>
        <v>0.01625</v>
      </c>
      <c r="D134" s="23" t="n">
        <f aca="false">(D153+D132)*C134</f>
        <v>46.8210644990797</v>
      </c>
      <c r="E134" s="7"/>
    </row>
    <row r="135" customFormat="false" ht="42.75" hidden="false" customHeight="true" outlineLevel="0" collapsed="false">
      <c r="A135" s="11" t="s">
        <v>135</v>
      </c>
      <c r="B135" s="11"/>
      <c r="C135" s="11"/>
      <c r="D135" s="11"/>
      <c r="E135" s="7"/>
    </row>
    <row r="136" customFormat="false" ht="12.75" hidden="false" customHeight="false" outlineLevel="0" collapsed="false">
      <c r="A136" s="11" t="s">
        <v>13</v>
      </c>
      <c r="B136" s="10" t="s">
        <v>136</v>
      </c>
      <c r="C136" s="41"/>
      <c r="D136" s="11"/>
      <c r="E136" s="7"/>
    </row>
    <row r="137" customFormat="false" ht="41.25" hidden="false" customHeight="true" outlineLevel="0" collapsed="false">
      <c r="A137" s="11" t="s">
        <v>137</v>
      </c>
      <c r="B137" s="11"/>
      <c r="C137" s="11"/>
      <c r="D137" s="11"/>
      <c r="E137" s="7"/>
    </row>
    <row r="138" customFormat="false" ht="12.75" hidden="false" customHeight="false" outlineLevel="0" collapsed="false">
      <c r="A138" s="11"/>
      <c r="B138" s="10" t="s">
        <v>138</v>
      </c>
      <c r="C138" s="41"/>
      <c r="D138" s="11"/>
      <c r="E138" s="7"/>
    </row>
    <row r="139" customFormat="false" ht="12.75" hidden="false" customHeight="false" outlineLevel="0" collapsed="false">
      <c r="A139" s="11"/>
      <c r="B139" s="10" t="s">
        <v>139</v>
      </c>
      <c r="C139" s="41" t="n">
        <v>0.0065</v>
      </c>
      <c r="D139" s="23" t="n">
        <f aca="false">($D$132+$D$134+$D$153)/(1-($C$139+$C$140+$C$142))*C139</f>
        <v>20.3886049479121</v>
      </c>
      <c r="E139" s="7"/>
    </row>
    <row r="140" customFormat="false" ht="12.75" hidden="false" customHeight="true" outlineLevel="0" collapsed="false">
      <c r="A140" s="11"/>
      <c r="B140" s="10" t="s">
        <v>140</v>
      </c>
      <c r="C140" s="41" t="n">
        <v>0.03</v>
      </c>
      <c r="D140" s="23" t="n">
        <f aca="false">($D$132+$D$134+$D$153)/(1-($C$139+$C$140+$C$142))*C140</f>
        <v>94.101253605748</v>
      </c>
      <c r="E140" s="7"/>
    </row>
    <row r="141" customFormat="false" ht="12.75" hidden="false" customHeight="false" outlineLevel="0" collapsed="false">
      <c r="A141" s="11"/>
      <c r="B141" s="10" t="s">
        <v>141</v>
      </c>
      <c r="C141" s="41"/>
      <c r="D141" s="11"/>
      <c r="E141" s="7"/>
    </row>
    <row r="142" customFormat="false" ht="12.75" hidden="false" customHeight="false" outlineLevel="0" collapsed="false">
      <c r="A142" s="11"/>
      <c r="B142" s="10" t="s">
        <v>142</v>
      </c>
      <c r="C142" s="41" t="n">
        <v>0.03</v>
      </c>
      <c r="D142" s="23" t="n">
        <f aca="false">($D$132+$D$134+$D$153)/(1-($C$139+$C$140+$C$142))*C142</f>
        <v>94.101253605748</v>
      </c>
      <c r="E142" s="7"/>
    </row>
    <row r="143" customFormat="false" ht="12.75" hidden="false" customHeight="false" outlineLevel="0" collapsed="false">
      <c r="A143" s="11"/>
      <c r="B143" s="10" t="s">
        <v>143</v>
      </c>
      <c r="C143" s="41"/>
      <c r="D143" s="23" t="n">
        <f aca="false">($D$132+$D$134+$D$153)/(1-($C$139+$C$140+$C$142))*C143</f>
        <v>0</v>
      </c>
      <c r="E143" s="7"/>
    </row>
    <row r="144" customFormat="false" ht="12.75" hidden="false" customHeight="true" outlineLevel="0" collapsed="false">
      <c r="A144" s="17" t="s">
        <v>144</v>
      </c>
      <c r="B144" s="17"/>
      <c r="C144" s="17"/>
      <c r="D144" s="42" t="n">
        <f aca="false">SUM(D132:D142)</f>
        <v>311.97741569111</v>
      </c>
      <c r="E144" s="7"/>
    </row>
    <row r="145" customFormat="false" ht="26.25" hidden="false" customHeight="true" outlineLevel="0" collapsed="false">
      <c r="A145" s="30" t="s">
        <v>145</v>
      </c>
      <c r="B145" s="30"/>
      <c r="C145" s="30"/>
      <c r="D145" s="30"/>
      <c r="E145" s="7"/>
    </row>
    <row r="146" customFormat="false" ht="12.75" hidden="false" customHeight="false" outlineLevel="0" collapsed="false">
      <c r="A146" s="16" t="s">
        <v>146</v>
      </c>
      <c r="B146" s="16"/>
      <c r="C146" s="16"/>
      <c r="D146" s="16"/>
      <c r="E146" s="7"/>
    </row>
    <row r="147" customFormat="false" ht="12.75" hidden="false" customHeight="true" outlineLevel="0" collapsed="false">
      <c r="A147" s="43"/>
      <c r="B147" s="17" t="s">
        <v>147</v>
      </c>
      <c r="C147" s="17"/>
      <c r="D147" s="26" t="s">
        <v>148</v>
      </c>
      <c r="E147" s="7"/>
    </row>
    <row r="148" customFormat="false" ht="12.75" hidden="false" customHeight="true" outlineLevel="0" collapsed="false">
      <c r="A148" s="11" t="s">
        <v>8</v>
      </c>
      <c r="B148" s="19" t="s">
        <v>149</v>
      </c>
      <c r="C148" s="19"/>
      <c r="D148" s="23" t="n">
        <f aca="false">D41</f>
        <v>1142.69</v>
      </c>
      <c r="E148" s="7"/>
    </row>
    <row r="149" customFormat="false" ht="12.75" hidden="false" customHeight="true" outlineLevel="0" collapsed="false">
      <c r="A149" s="11" t="s">
        <v>10</v>
      </c>
      <c r="B149" s="19" t="s">
        <v>150</v>
      </c>
      <c r="C149" s="19"/>
      <c r="D149" s="23" t="n">
        <f aca="false">D82</f>
        <v>1161.313031112</v>
      </c>
      <c r="E149" s="7"/>
    </row>
    <row r="150" customFormat="false" ht="26.25" hidden="false" customHeight="true" outlineLevel="0" collapsed="false">
      <c r="A150" s="11" t="s">
        <v>13</v>
      </c>
      <c r="B150" s="19" t="s">
        <v>151</v>
      </c>
      <c r="C150" s="19"/>
      <c r="D150" s="23" t="n">
        <f aca="false">D92</f>
        <v>92.602683448</v>
      </c>
      <c r="E150" s="7"/>
    </row>
    <row r="151" customFormat="false" ht="16.5" hidden="false" customHeight="true" outlineLevel="0" collapsed="false">
      <c r="A151" s="11" t="s">
        <v>16</v>
      </c>
      <c r="B151" s="19" t="s">
        <v>152</v>
      </c>
      <c r="C151" s="19"/>
      <c r="D151" s="23" t="n">
        <f aca="false">D119</f>
        <v>188.12304191668</v>
      </c>
      <c r="E151" s="7"/>
    </row>
    <row r="152" customFormat="false" ht="16.5" hidden="false" customHeight="true" outlineLevel="0" collapsed="false">
      <c r="A152" s="11" t="s">
        <v>37</v>
      </c>
      <c r="B152" s="19" t="s">
        <v>153</v>
      </c>
      <c r="C152" s="19"/>
      <c r="D152" s="23" t="n">
        <f aca="false">D128</f>
        <v>240.002281357143</v>
      </c>
      <c r="E152" s="7"/>
    </row>
    <row r="153" customFormat="false" ht="16.5" hidden="false" customHeight="true" outlineLevel="0" collapsed="false">
      <c r="A153" s="12" t="s">
        <v>154</v>
      </c>
      <c r="B153" s="12"/>
      <c r="C153" s="12"/>
      <c r="D153" s="29" t="n">
        <f aca="false">SUM(D148:D152)</f>
        <v>2824.73103783382</v>
      </c>
      <c r="E153" s="7"/>
    </row>
    <row r="154" customFormat="false" ht="16.5" hidden="false" customHeight="true" outlineLevel="0" collapsed="false">
      <c r="A154" s="11" t="s">
        <v>39</v>
      </c>
      <c r="B154" s="19" t="s">
        <v>155</v>
      </c>
      <c r="C154" s="19"/>
      <c r="D154" s="23" t="n">
        <f aca="false">D144</f>
        <v>311.97741569111</v>
      </c>
      <c r="E154" s="7"/>
    </row>
    <row r="155" customFormat="false" ht="16.5" hidden="false" customHeight="true" outlineLevel="0" collapsed="false">
      <c r="A155" s="11" t="s">
        <v>41</v>
      </c>
      <c r="B155" s="19" t="s">
        <v>127</v>
      </c>
      <c r="C155" s="19"/>
      <c r="D155" s="23"/>
      <c r="E155" s="7"/>
    </row>
    <row r="156" customFormat="false" ht="16.5" hidden="false" customHeight="true" outlineLevel="0" collapsed="false">
      <c r="A156" s="17" t="s">
        <v>156</v>
      </c>
      <c r="B156" s="17"/>
      <c r="C156" s="17"/>
      <c r="D156" s="27" t="n">
        <f aca="false">SUM(D154+D153+D155)</f>
        <v>3136.70845352493</v>
      </c>
      <c r="E156" s="7"/>
    </row>
    <row r="157" customFormat="false" ht="16.5" hidden="false" customHeight="true" outlineLevel="0" collapsed="false">
      <c r="A157" s="44"/>
      <c r="B157" s="44"/>
      <c r="C157" s="44"/>
      <c r="D157" s="45"/>
      <c r="E157" s="7"/>
    </row>
    <row r="158" customFormat="false" ht="16.5" hidden="false" customHeight="true" outlineLevel="0" collapsed="false"/>
    <row r="159" customFormat="false" ht="16.5" hidden="false" customHeight="true" outlineLevel="0" collapsed="false"/>
  </sheetData>
  <mergeCells count="128">
    <mergeCell ref="A1:C1"/>
    <mergeCell ref="A2:D2"/>
    <mergeCell ref="A3:D3"/>
    <mergeCell ref="A4:D4"/>
    <mergeCell ref="A5:D5"/>
    <mergeCell ref="B6:D6"/>
    <mergeCell ref="B7:D7"/>
    <mergeCell ref="A8:D8"/>
    <mergeCell ref="A10:D10"/>
    <mergeCell ref="A11:D11"/>
    <mergeCell ref="B12:C12"/>
    <mergeCell ref="B13:C13"/>
    <mergeCell ref="B14:C14"/>
    <mergeCell ref="B15:C15"/>
    <mergeCell ref="A16:D16"/>
    <mergeCell ref="A17:D17"/>
    <mergeCell ref="A18:D18"/>
    <mergeCell ref="A19:D19"/>
    <mergeCell ref="A20:D20"/>
    <mergeCell ref="A21:D21"/>
    <mergeCell ref="A22:D22"/>
    <mergeCell ref="A23:D23"/>
    <mergeCell ref="B24:C24"/>
    <mergeCell ref="B25:C25"/>
    <mergeCell ref="B26:C26"/>
    <mergeCell ref="B27:C27"/>
    <mergeCell ref="B28:C28"/>
    <mergeCell ref="A29:D29"/>
    <mergeCell ref="A30:D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A42:D42"/>
    <mergeCell ref="A44:D44"/>
    <mergeCell ref="A45:D45"/>
    <mergeCell ref="B46:C46"/>
    <mergeCell ref="A49:C49"/>
    <mergeCell ref="A51:C51"/>
    <mergeCell ref="A52:D52"/>
    <mergeCell ref="A54:D54"/>
    <mergeCell ref="A65:D65"/>
    <mergeCell ref="A66:D66"/>
    <mergeCell ref="B67:C67"/>
    <mergeCell ref="B68:C68"/>
    <mergeCell ref="B69:C69"/>
    <mergeCell ref="B70:C70"/>
    <mergeCell ref="B71:C71"/>
    <mergeCell ref="B72:C72"/>
    <mergeCell ref="B73:C73"/>
    <mergeCell ref="B74:C74"/>
    <mergeCell ref="A75:C75"/>
    <mergeCell ref="A76:D76"/>
    <mergeCell ref="A77:D77"/>
    <mergeCell ref="B78:C78"/>
    <mergeCell ref="B79:C79"/>
    <mergeCell ref="B80:C80"/>
    <mergeCell ref="B81:C81"/>
    <mergeCell ref="A82:C82"/>
    <mergeCell ref="A83:D83"/>
    <mergeCell ref="A84:D84"/>
    <mergeCell ref="B85:C85"/>
    <mergeCell ref="B86:C86"/>
    <mergeCell ref="B87:C87"/>
    <mergeCell ref="B89:C89"/>
    <mergeCell ref="B90:C90"/>
    <mergeCell ref="A92:C92"/>
    <mergeCell ref="A93:D93"/>
    <mergeCell ref="A94:D94"/>
    <mergeCell ref="A95:D95"/>
    <mergeCell ref="A96:C96"/>
    <mergeCell ref="A97:D97"/>
    <mergeCell ref="B98:C98"/>
    <mergeCell ref="B99:C99"/>
    <mergeCell ref="B100:C100"/>
    <mergeCell ref="B101:C101"/>
    <mergeCell ref="B102:C102"/>
    <mergeCell ref="B103:C103"/>
    <mergeCell ref="B104:C104"/>
    <mergeCell ref="A108:C108"/>
    <mergeCell ref="A109:D109"/>
    <mergeCell ref="A110:D110"/>
    <mergeCell ref="B111:C111"/>
    <mergeCell ref="B112:C112"/>
    <mergeCell ref="A113:C113"/>
    <mergeCell ref="A114:D114"/>
    <mergeCell ref="A115:D115"/>
    <mergeCell ref="B116:C116"/>
    <mergeCell ref="B117:C117"/>
    <mergeCell ref="B118:C118"/>
    <mergeCell ref="A119:C119"/>
    <mergeCell ref="A120:D120"/>
    <mergeCell ref="A121:D121"/>
    <mergeCell ref="B122:C122"/>
    <mergeCell ref="B123:C123"/>
    <mergeCell ref="B124:C124"/>
    <mergeCell ref="B125:C125"/>
    <mergeCell ref="B126:C126"/>
    <mergeCell ref="B127:C127"/>
    <mergeCell ref="A128:C128"/>
    <mergeCell ref="A129:D129"/>
    <mergeCell ref="A130:D130"/>
    <mergeCell ref="A133:D133"/>
    <mergeCell ref="A135:D135"/>
    <mergeCell ref="A137:D137"/>
    <mergeCell ref="A138:A143"/>
    <mergeCell ref="C142:C143"/>
    <mergeCell ref="D142:D143"/>
    <mergeCell ref="A144:C144"/>
    <mergeCell ref="A145:D145"/>
    <mergeCell ref="A146:D146"/>
    <mergeCell ref="B147:C147"/>
    <mergeCell ref="B148:C148"/>
    <mergeCell ref="B149:C149"/>
    <mergeCell ref="B150:C150"/>
    <mergeCell ref="B151:C151"/>
    <mergeCell ref="B152:C152"/>
    <mergeCell ref="A153:C153"/>
    <mergeCell ref="B154:C154"/>
    <mergeCell ref="B155:C155"/>
    <mergeCell ref="A156:C156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rowBreaks count="3" manualBreakCount="3">
    <brk id="45" man="true" max="16383" min="0"/>
    <brk id="97" man="true" max="16383" min="0"/>
    <brk id="148" man="true" max="16383" min="0"/>
  </rowBreaks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sheetPr filterMode="false">
    <tabColor rgb="FFE7E6E6"/>
    <pageSetUpPr fitToPage="true"/>
  </sheetPr>
  <dimension ref="A1:F75"/>
  <sheetViews>
    <sheetView showFormulas="false" showGridLines="true" showRowColHeaders="true" showZeros="true" rightToLeft="false" tabSelected="false" showOutlineSymbols="true" defaultGridColor="true" view="normal" topLeftCell="A52" colorId="64" zoomScale="90" zoomScaleNormal="90" zoomScalePageLayoutView="100" workbookViewId="0">
      <selection pane="topLeft" activeCell="C55" activeCellId="0" sqref="C55"/>
    </sheetView>
  </sheetViews>
  <sheetFormatPr defaultRowHeight="12.75" zeroHeight="false" outlineLevelRow="0" outlineLevelCol="0"/>
  <cols>
    <col collapsed="false" customWidth="true" hidden="false" outlineLevel="0" max="1" min="1" style="0" width="70.99"/>
    <col collapsed="false" customWidth="true" hidden="false" outlineLevel="0" max="4" min="2" style="0" width="21.71"/>
    <col collapsed="false" customWidth="true" hidden="false" outlineLevel="0" max="5" min="5" style="0" width="19.14"/>
    <col collapsed="false" customWidth="true" hidden="false" outlineLevel="0" max="6" min="6" style="0" width="14.96"/>
    <col collapsed="false" customWidth="true" hidden="false" outlineLevel="0" max="256" min="7" style="0" width="9.29"/>
    <col collapsed="false" customWidth="true" hidden="false" outlineLevel="0" max="257" min="257" style="0" width="70.99"/>
    <col collapsed="false" customWidth="true" hidden="false" outlineLevel="0" max="259" min="258" style="0" width="21.71"/>
    <col collapsed="false" customWidth="true" hidden="false" outlineLevel="0" max="260" min="260" style="0" width="19.14"/>
    <col collapsed="false" customWidth="true" hidden="false" outlineLevel="0" max="261" min="261" style="0" width="16.29"/>
    <col collapsed="false" customWidth="true" hidden="false" outlineLevel="0" max="512" min="262" style="0" width="9.29"/>
    <col collapsed="false" customWidth="true" hidden="false" outlineLevel="0" max="513" min="513" style="0" width="70.99"/>
    <col collapsed="false" customWidth="true" hidden="false" outlineLevel="0" max="515" min="514" style="0" width="21.71"/>
    <col collapsed="false" customWidth="true" hidden="false" outlineLevel="0" max="516" min="516" style="0" width="19.14"/>
    <col collapsed="false" customWidth="true" hidden="false" outlineLevel="0" max="517" min="517" style="0" width="16.29"/>
    <col collapsed="false" customWidth="true" hidden="false" outlineLevel="0" max="768" min="518" style="0" width="9.29"/>
    <col collapsed="false" customWidth="true" hidden="false" outlineLevel="0" max="769" min="769" style="0" width="70.99"/>
    <col collapsed="false" customWidth="true" hidden="false" outlineLevel="0" max="771" min="770" style="0" width="21.71"/>
    <col collapsed="false" customWidth="true" hidden="false" outlineLevel="0" max="772" min="772" style="0" width="19.14"/>
    <col collapsed="false" customWidth="true" hidden="false" outlineLevel="0" max="773" min="773" style="0" width="16.29"/>
    <col collapsed="false" customWidth="true" hidden="false" outlineLevel="0" max="1025" min="774" style="0" width="9.29"/>
  </cols>
  <sheetData>
    <row r="1" customFormat="false" ht="16.5" hidden="false" customHeight="true" outlineLevel="0" collapsed="false">
      <c r="A1" s="119" t="s">
        <v>292</v>
      </c>
      <c r="B1" s="119"/>
      <c r="C1" s="119"/>
      <c r="D1" s="119"/>
      <c r="E1" s="119"/>
    </row>
    <row r="2" customFormat="false" ht="12.75" hidden="false" customHeight="false" outlineLevel="0" collapsed="false">
      <c r="A2" s="119"/>
      <c r="B2" s="119"/>
      <c r="C2" s="119"/>
      <c r="D2" s="119"/>
      <c r="E2" s="119"/>
    </row>
    <row r="3" customFormat="false" ht="15.75" hidden="false" customHeight="false" outlineLevel="0" collapsed="false">
      <c r="A3" s="120"/>
      <c r="B3" s="120"/>
      <c r="C3" s="120"/>
      <c r="D3" s="120"/>
      <c r="E3" s="120"/>
    </row>
    <row r="4" customFormat="false" ht="38.25" hidden="false" customHeight="false" outlineLevel="0" collapsed="false">
      <c r="A4" s="121" t="s">
        <v>293</v>
      </c>
      <c r="B4" s="122"/>
      <c r="C4" s="122" t="s">
        <v>294</v>
      </c>
      <c r="D4" s="122" t="s">
        <v>295</v>
      </c>
      <c r="E4" s="122" t="s">
        <v>296</v>
      </c>
    </row>
    <row r="5" customFormat="false" ht="12.75" hidden="false" customHeight="false" outlineLevel="0" collapsed="false">
      <c r="A5" s="123" t="s">
        <v>297</v>
      </c>
      <c r="B5" s="123"/>
      <c r="C5" s="123"/>
      <c r="D5" s="123"/>
      <c r="E5" s="123"/>
    </row>
    <row r="6" customFormat="false" ht="12.75" hidden="false" customHeight="false" outlineLevel="0" collapsed="false">
      <c r="A6" s="124" t="s">
        <v>298</v>
      </c>
      <c r="B6" s="125"/>
      <c r="C6" s="126" t="n">
        <v>1560.62</v>
      </c>
      <c r="D6" s="127" t="n">
        <v>1200</v>
      </c>
      <c r="E6" s="128" t="n">
        <f aca="false">C6/D6</f>
        <v>1.30051666666667</v>
      </c>
    </row>
    <row r="7" customFormat="false" ht="12.75" hidden="false" customHeight="false" outlineLevel="0" collapsed="false">
      <c r="A7" s="129" t="s">
        <v>299</v>
      </c>
      <c r="B7" s="129"/>
      <c r="C7" s="129"/>
      <c r="D7" s="129"/>
      <c r="E7" s="129"/>
    </row>
    <row r="8" customFormat="false" ht="12.75" hidden="false" customHeight="false" outlineLevel="0" collapsed="false">
      <c r="A8" s="129"/>
      <c r="B8" s="129"/>
      <c r="C8" s="129"/>
      <c r="D8" s="129"/>
      <c r="E8" s="129"/>
      <c r="F8" s="130"/>
    </row>
    <row r="9" customFormat="false" ht="12.75" hidden="false" customHeight="false" outlineLevel="0" collapsed="false">
      <c r="A9" s="123" t="s">
        <v>300</v>
      </c>
      <c r="B9" s="123"/>
      <c r="C9" s="123"/>
      <c r="D9" s="123"/>
      <c r="E9" s="123"/>
    </row>
    <row r="10" customFormat="false" ht="12.75" hidden="false" customHeight="false" outlineLevel="0" collapsed="false">
      <c r="A10" s="124" t="s">
        <v>298</v>
      </c>
      <c r="B10" s="125"/>
      <c r="C10" s="126" t="n">
        <v>276.56</v>
      </c>
      <c r="D10" s="127" t="n">
        <v>450</v>
      </c>
      <c r="E10" s="128" t="n">
        <f aca="false">C10/D10</f>
        <v>0.614577777777778</v>
      </c>
    </row>
    <row r="11" customFormat="false" ht="12.95" hidden="false" customHeight="true" outlineLevel="0" collapsed="false">
      <c r="A11" s="129" t="s">
        <v>301</v>
      </c>
      <c r="B11" s="129"/>
      <c r="C11" s="129"/>
      <c r="D11" s="129"/>
      <c r="E11" s="129"/>
    </row>
    <row r="12" customFormat="false" ht="12.95" hidden="false" customHeight="true" outlineLevel="0" collapsed="false">
      <c r="A12" s="129"/>
      <c r="B12" s="129"/>
      <c r="C12" s="129"/>
      <c r="D12" s="129"/>
      <c r="E12" s="129"/>
    </row>
    <row r="13" customFormat="false" ht="12.75" hidden="false" customHeight="false" outlineLevel="0" collapsed="false">
      <c r="A13" s="123" t="s">
        <v>302</v>
      </c>
      <c r="B13" s="123"/>
      <c r="C13" s="123"/>
      <c r="D13" s="123"/>
      <c r="E13" s="123"/>
    </row>
    <row r="14" customFormat="false" ht="12.75" hidden="false" customHeight="false" outlineLevel="0" collapsed="false">
      <c r="A14" s="124" t="s">
        <v>298</v>
      </c>
      <c r="B14" s="125"/>
      <c r="C14" s="131" t="n">
        <v>568.42</v>
      </c>
      <c r="D14" s="127" t="n">
        <v>2500</v>
      </c>
      <c r="E14" s="128" t="n">
        <f aca="false">C14/D14</f>
        <v>0.227368</v>
      </c>
    </row>
    <row r="15" customFormat="false" ht="12.75" hidden="false" customHeight="false" outlineLevel="0" collapsed="false">
      <c r="A15" s="129" t="s">
        <v>303</v>
      </c>
      <c r="B15" s="129"/>
      <c r="C15" s="129"/>
      <c r="D15" s="129"/>
      <c r="E15" s="129"/>
    </row>
    <row r="16" customFormat="false" ht="12.95" hidden="false" customHeight="true" outlineLevel="0" collapsed="false">
      <c r="A16" s="132"/>
      <c r="B16" s="132"/>
      <c r="C16" s="132"/>
      <c r="D16" s="132"/>
      <c r="E16" s="132"/>
    </row>
    <row r="17" customFormat="false" ht="12.75" hidden="false" customHeight="false" outlineLevel="0" collapsed="false">
      <c r="A17" s="123" t="s">
        <v>304</v>
      </c>
      <c r="B17" s="123"/>
      <c r="C17" s="123"/>
      <c r="D17" s="123"/>
      <c r="E17" s="123"/>
    </row>
    <row r="18" customFormat="false" ht="12.75" hidden="false" customHeight="false" outlineLevel="0" collapsed="false">
      <c r="A18" s="124" t="s">
        <v>298</v>
      </c>
      <c r="B18" s="125"/>
      <c r="C18" s="131" t="n">
        <v>1381.9</v>
      </c>
      <c r="D18" s="127" t="n">
        <v>1500</v>
      </c>
      <c r="E18" s="128" t="n">
        <f aca="false">C18/D18</f>
        <v>0.921266666666667</v>
      </c>
    </row>
    <row r="19" customFormat="false" ht="12.75" hidden="false" customHeight="false" outlineLevel="0" collapsed="false">
      <c r="A19" s="129" t="s">
        <v>305</v>
      </c>
      <c r="B19" s="129"/>
      <c r="C19" s="129"/>
      <c r="D19" s="129"/>
      <c r="E19" s="129"/>
    </row>
    <row r="20" customFormat="false" ht="12.75" hidden="false" customHeight="false" outlineLevel="0" collapsed="false">
      <c r="A20" s="133"/>
      <c r="B20" s="133"/>
      <c r="C20" s="133"/>
      <c r="D20" s="134"/>
      <c r="E20" s="133"/>
    </row>
    <row r="21" customFormat="false" ht="12.95" hidden="false" customHeight="true" outlineLevel="0" collapsed="false">
      <c r="A21" s="123" t="s">
        <v>306</v>
      </c>
      <c r="B21" s="123"/>
      <c r="C21" s="123"/>
      <c r="D21" s="123"/>
      <c r="E21" s="123"/>
    </row>
    <row r="22" customFormat="false" ht="12.75" hidden="false" customHeight="false" outlineLevel="0" collapsed="false">
      <c r="A22" s="124" t="s">
        <v>298</v>
      </c>
      <c r="B22" s="125"/>
      <c r="C22" s="126" t="n">
        <v>173.6</v>
      </c>
      <c r="D22" s="127" t="n">
        <v>300</v>
      </c>
      <c r="E22" s="128" t="n">
        <f aca="false">C22/D22</f>
        <v>0.578666666666667</v>
      </c>
    </row>
    <row r="23" customFormat="false" ht="12.75" hidden="false" customHeight="false" outlineLevel="0" collapsed="false">
      <c r="A23" s="129" t="s">
        <v>307</v>
      </c>
      <c r="B23" s="129"/>
      <c r="C23" s="129"/>
      <c r="D23" s="129"/>
      <c r="E23" s="129"/>
    </row>
    <row r="25" customFormat="false" ht="12.75" hidden="false" customHeight="false" outlineLevel="0" collapsed="false">
      <c r="A25" s="135" t="s">
        <v>308</v>
      </c>
      <c r="B25" s="123"/>
      <c r="C25" s="123"/>
      <c r="D25" s="123"/>
      <c r="E25" s="123"/>
    </row>
    <row r="26" customFormat="false" ht="12.75" hidden="false" customHeight="false" outlineLevel="0" collapsed="false">
      <c r="A26" s="124" t="s">
        <v>298</v>
      </c>
      <c r="B26" s="125"/>
      <c r="C26" s="131" t="n">
        <v>12688</v>
      </c>
      <c r="D26" s="127" t="n">
        <v>9000</v>
      </c>
      <c r="E26" s="128" t="n">
        <f aca="false">C26/D26</f>
        <v>1.40977777777778</v>
      </c>
    </row>
    <row r="27" customFormat="false" ht="12.75" hidden="false" customHeight="false" outlineLevel="0" collapsed="false">
      <c r="A27" s="129" t="s">
        <v>309</v>
      </c>
      <c r="B27" s="129"/>
      <c r="C27" s="129"/>
      <c r="D27" s="129"/>
      <c r="E27" s="129"/>
    </row>
    <row r="28" customFormat="false" ht="12.75" hidden="false" customHeight="false" outlineLevel="0" collapsed="false">
      <c r="A28" s="133"/>
      <c r="B28" s="133"/>
      <c r="C28" s="133"/>
      <c r="D28" s="134"/>
      <c r="E28" s="133"/>
    </row>
    <row r="29" customFormat="false" ht="12.75" hidden="false" customHeight="false" outlineLevel="0" collapsed="false">
      <c r="A29" s="135" t="s">
        <v>310</v>
      </c>
      <c r="B29" s="123"/>
      <c r="C29" s="123"/>
      <c r="D29" s="123"/>
      <c r="E29" s="123"/>
    </row>
    <row r="30" customFormat="false" ht="12.75" hidden="false" customHeight="false" outlineLevel="0" collapsed="false">
      <c r="A30" s="124" t="s">
        <v>298</v>
      </c>
      <c r="B30" s="125"/>
      <c r="C30" s="131" t="n">
        <v>500</v>
      </c>
      <c r="D30" s="127" t="n">
        <v>2700</v>
      </c>
      <c r="E30" s="128" t="n">
        <f aca="false">C30/D30</f>
        <v>0.185185185185185</v>
      </c>
    </row>
    <row r="31" customFormat="false" ht="12.75" hidden="false" customHeight="false" outlineLevel="0" collapsed="false">
      <c r="A31" s="129" t="s">
        <v>311</v>
      </c>
      <c r="B31" s="129"/>
      <c r="C31" s="129"/>
      <c r="D31" s="129"/>
      <c r="E31" s="129"/>
    </row>
    <row r="32" customFormat="false" ht="12.75" hidden="false" customHeight="false" outlineLevel="0" collapsed="false">
      <c r="A32" s="133"/>
      <c r="B32" s="133"/>
      <c r="C32" s="133"/>
      <c r="D32" s="134"/>
      <c r="E32" s="133"/>
    </row>
    <row r="33" customFormat="false" ht="25.5" hidden="false" customHeight="false" outlineLevel="0" collapsed="false">
      <c r="A33" s="135" t="s">
        <v>312</v>
      </c>
      <c r="B33" s="123"/>
      <c r="C33" s="123"/>
      <c r="D33" s="123"/>
      <c r="E33" s="123"/>
    </row>
    <row r="34" customFormat="false" ht="12.75" hidden="false" customHeight="false" outlineLevel="0" collapsed="false">
      <c r="A34" s="124" t="s">
        <v>298</v>
      </c>
      <c r="B34" s="125"/>
      <c r="C34" s="131" t="n">
        <v>13188</v>
      </c>
      <c r="D34" s="127" t="n">
        <v>100000</v>
      </c>
      <c r="E34" s="128" t="n">
        <f aca="false">C34/D34</f>
        <v>0.13188</v>
      </c>
    </row>
    <row r="35" customFormat="false" ht="12.75" hidden="false" customHeight="false" outlineLevel="0" collapsed="false">
      <c r="A35" s="129" t="s">
        <v>313</v>
      </c>
      <c r="B35" s="129"/>
      <c r="C35" s="129"/>
      <c r="D35" s="129"/>
      <c r="E35" s="129"/>
    </row>
    <row r="36" customFormat="false" ht="12.75" hidden="false" customHeight="false" outlineLevel="0" collapsed="false">
      <c r="A36" s="133"/>
      <c r="B36" s="133"/>
      <c r="C36" s="133"/>
      <c r="D36" s="134"/>
      <c r="E36" s="133"/>
    </row>
    <row r="37" customFormat="false" ht="12.75" hidden="false" customHeight="false" outlineLevel="0" collapsed="false">
      <c r="A37" s="123" t="s">
        <v>314</v>
      </c>
      <c r="B37" s="123"/>
      <c r="C37" s="123"/>
      <c r="D37" s="123"/>
      <c r="E37" s="123"/>
    </row>
    <row r="38" customFormat="false" ht="12.75" hidden="false" customHeight="false" outlineLevel="0" collapsed="false">
      <c r="A38" s="124" t="s">
        <v>298</v>
      </c>
      <c r="B38" s="125"/>
      <c r="C38" s="136" t="n">
        <v>222.27</v>
      </c>
      <c r="D38" s="127" t="n">
        <v>380</v>
      </c>
      <c r="E38" s="128" t="n">
        <f aca="false">C38/D38</f>
        <v>0.584921052631579</v>
      </c>
    </row>
    <row r="39" customFormat="false" ht="12.75" hidden="false" customHeight="false" outlineLevel="0" collapsed="false">
      <c r="A39" s="129" t="s">
        <v>315</v>
      </c>
      <c r="B39" s="129"/>
      <c r="C39" s="129"/>
      <c r="D39" s="129"/>
      <c r="E39" s="129"/>
    </row>
    <row r="40" customFormat="false" ht="12.75" hidden="false" customHeight="false" outlineLevel="0" collapsed="false">
      <c r="A40" s="133"/>
      <c r="B40" s="133"/>
      <c r="C40" s="133"/>
      <c r="D40" s="134"/>
      <c r="E40" s="133"/>
    </row>
    <row r="41" customFormat="false" ht="12.75" hidden="false" customHeight="false" outlineLevel="0" collapsed="false">
      <c r="A41" s="123" t="s">
        <v>316</v>
      </c>
      <c r="B41" s="123"/>
      <c r="C41" s="123"/>
      <c r="D41" s="123"/>
      <c r="E41" s="123"/>
    </row>
    <row r="42" customFormat="false" ht="12.75" hidden="false" customHeight="false" outlineLevel="0" collapsed="false">
      <c r="A42" s="124" t="s">
        <v>298</v>
      </c>
      <c r="B42" s="125"/>
      <c r="C42" s="136" t="n">
        <v>222.27</v>
      </c>
      <c r="D42" s="127" t="n">
        <v>380</v>
      </c>
      <c r="E42" s="128" t="n">
        <f aca="false">C42/D42</f>
        <v>0.584921052631579</v>
      </c>
    </row>
    <row r="43" customFormat="false" ht="12.75" hidden="false" customHeight="false" outlineLevel="0" collapsed="false">
      <c r="A43" s="129" t="s">
        <v>317</v>
      </c>
      <c r="B43" s="129"/>
      <c r="C43" s="129"/>
      <c r="D43" s="129"/>
      <c r="E43" s="129"/>
    </row>
    <row r="44" customFormat="false" ht="12.75" hidden="false" customHeight="false" outlineLevel="0" collapsed="false">
      <c r="A44" s="129"/>
      <c r="B44" s="129"/>
      <c r="C44" s="129"/>
      <c r="D44" s="129"/>
      <c r="E44" s="129"/>
    </row>
    <row r="45" customFormat="false" ht="12.75" hidden="false" customHeight="false" outlineLevel="0" collapsed="false">
      <c r="A45" s="123" t="s">
        <v>318</v>
      </c>
      <c r="B45" s="123"/>
      <c r="C45" s="123"/>
      <c r="D45" s="123"/>
      <c r="E45" s="123"/>
    </row>
    <row r="46" customFormat="false" ht="12.75" hidden="false" customHeight="false" outlineLevel="0" collapsed="false">
      <c r="A46" s="124" t="s">
        <v>298</v>
      </c>
      <c r="B46" s="125"/>
      <c r="C46" s="136" t="n">
        <v>11.02</v>
      </c>
      <c r="D46" s="127" t="n">
        <v>450</v>
      </c>
      <c r="E46" s="128" t="n">
        <f aca="false">C46/D46</f>
        <v>0.0244888888888889</v>
      </c>
    </row>
    <row r="47" customFormat="false" ht="12.75" hidden="false" customHeight="false" outlineLevel="0" collapsed="false">
      <c r="A47" s="129" t="s">
        <v>319</v>
      </c>
      <c r="B47" s="129"/>
      <c r="C47" s="129"/>
      <c r="D47" s="129"/>
      <c r="E47" s="129"/>
    </row>
    <row r="48" customFormat="false" ht="12.75" hidden="false" customHeight="false" outlineLevel="0" collapsed="false">
      <c r="A48" s="129"/>
      <c r="B48" s="129"/>
      <c r="C48" s="129"/>
      <c r="D48" s="129"/>
      <c r="E48" s="129"/>
    </row>
    <row r="49" customFormat="false" ht="12.75" hidden="false" customHeight="false" outlineLevel="0" collapsed="false">
      <c r="A49" s="137" t="s">
        <v>320</v>
      </c>
      <c r="B49" s="137"/>
      <c r="C49" s="137"/>
      <c r="D49" s="137"/>
      <c r="E49" s="137"/>
    </row>
    <row r="50" customFormat="false" ht="12.75" hidden="false" customHeight="true" outlineLevel="0" collapsed="false">
      <c r="A50" s="138" t="s">
        <v>293</v>
      </c>
      <c r="B50" s="116" t="s">
        <v>321</v>
      </c>
      <c r="C50" s="139" t="s">
        <v>322</v>
      </c>
      <c r="D50" s="138" t="s">
        <v>323</v>
      </c>
      <c r="E50" s="139" t="s">
        <v>324</v>
      </c>
    </row>
    <row r="51" customFormat="false" ht="12.8" hidden="false" customHeight="false" outlineLevel="0" collapsed="false">
      <c r="A51" s="138"/>
      <c r="B51" s="116"/>
      <c r="C51" s="139"/>
      <c r="D51" s="138"/>
      <c r="E51" s="139"/>
    </row>
    <row r="52" customFormat="false" ht="12.8" hidden="false" customHeight="false" outlineLevel="0" collapsed="false">
      <c r="A52" s="140" t="s">
        <v>325</v>
      </c>
      <c r="B52" s="141" t="n">
        <f aca="false">E74*D52</f>
        <v>1215.14172369054</v>
      </c>
      <c r="C52" s="142" t="n">
        <v>1200</v>
      </c>
      <c r="D52" s="143" t="n">
        <v>1561</v>
      </c>
      <c r="E52" s="144" t="n">
        <f aca="false">D52/C52</f>
        <v>1.30083333333333</v>
      </c>
    </row>
    <row r="53" customFormat="false" ht="12.8" hidden="false" customHeight="false" outlineLevel="0" collapsed="false">
      <c r="A53" s="140" t="s">
        <v>300</v>
      </c>
      <c r="B53" s="141" t="n">
        <f aca="false">E74*D53</f>
        <v>215.627327009788</v>
      </c>
      <c r="C53" s="142" t="n">
        <v>450</v>
      </c>
      <c r="D53" s="143" t="n">
        <v>277</v>
      </c>
      <c r="E53" s="144" t="n">
        <f aca="false">D53/C53</f>
        <v>0.615555555555556</v>
      </c>
    </row>
    <row r="54" customFormat="false" ht="12.8" hidden="false" customHeight="false" outlineLevel="0" collapsed="false">
      <c r="A54" s="140" t="s">
        <v>302</v>
      </c>
      <c r="B54" s="141" t="n">
        <f aca="false">E74*D54</f>
        <v>442.152786070613</v>
      </c>
      <c r="C54" s="142" t="n">
        <v>2500</v>
      </c>
      <c r="D54" s="143" t="n">
        <v>568</v>
      </c>
      <c r="E54" s="144" t="n">
        <f aca="false">D54/C54</f>
        <v>0.2272</v>
      </c>
    </row>
    <row r="55" customFormat="false" ht="12.8" hidden="false" customHeight="false" outlineLevel="0" collapsed="false">
      <c r="A55" s="140" t="s">
        <v>304</v>
      </c>
      <c r="B55" s="141" t="n">
        <f aca="false">E74*D55</f>
        <v>1075.80132103801</v>
      </c>
      <c r="C55" s="142" t="n">
        <v>1500</v>
      </c>
      <c r="D55" s="143" t="n">
        <v>1382</v>
      </c>
      <c r="E55" s="144" t="n">
        <f aca="false">D55/C55</f>
        <v>0.921333333333333</v>
      </c>
    </row>
    <row r="56" customFormat="false" ht="12.8" hidden="false" customHeight="false" outlineLevel="0" collapsed="false">
      <c r="A56" s="140" t="s">
        <v>306</v>
      </c>
      <c r="B56" s="141" t="n">
        <f aca="false">E74*D56</f>
        <v>135.448212634308</v>
      </c>
      <c r="C56" s="142" t="n">
        <v>300</v>
      </c>
      <c r="D56" s="143" t="n">
        <v>174</v>
      </c>
      <c r="E56" s="144" t="n">
        <f aca="false">D56/C56</f>
        <v>0.58</v>
      </c>
    </row>
    <row r="57" customFormat="false" ht="12.8" hidden="false" customHeight="false" outlineLevel="0" collapsed="false">
      <c r="A57" s="135" t="s">
        <v>308</v>
      </c>
      <c r="B57" s="141" t="n">
        <f aca="false">E74*D57</f>
        <v>9876.82139025341</v>
      </c>
      <c r="C57" s="142" t="n">
        <v>9000</v>
      </c>
      <c r="D57" s="143" t="n">
        <f aca="false">C26</f>
        <v>12688</v>
      </c>
      <c r="E57" s="144" t="n">
        <f aca="false">D57/C57</f>
        <v>1.40977777777778</v>
      </c>
    </row>
    <row r="58" customFormat="false" ht="12.8" hidden="false" customHeight="false" outlineLevel="0" collapsed="false">
      <c r="A58" s="135" t="s">
        <v>310</v>
      </c>
      <c r="B58" s="141" t="n">
        <f aca="false">E74*D58</f>
        <v>389.219001822723</v>
      </c>
      <c r="C58" s="142" t="n">
        <v>2700</v>
      </c>
      <c r="D58" s="143" t="n">
        <f aca="false">C30</f>
        <v>500</v>
      </c>
      <c r="E58" s="144" t="n">
        <f aca="false">D58/C58</f>
        <v>0.185185185185185</v>
      </c>
    </row>
    <row r="59" customFormat="false" ht="12.8" hidden="false" customHeight="false" outlineLevel="0" collapsed="false">
      <c r="A59" s="135" t="s">
        <v>312</v>
      </c>
      <c r="B59" s="141" t="n">
        <f aca="false">E74*D59</f>
        <v>10266.0403920761</v>
      </c>
      <c r="C59" s="142" t="n">
        <v>100000</v>
      </c>
      <c r="D59" s="143" t="n">
        <f aca="false">C34</f>
        <v>13188</v>
      </c>
      <c r="E59" s="144" t="n">
        <f aca="false">D59/C59</f>
        <v>0.13188</v>
      </c>
    </row>
    <row r="60" customFormat="false" ht="12.8" hidden="false" customHeight="false" outlineLevel="0" collapsed="false">
      <c r="A60" s="145" t="s">
        <v>314</v>
      </c>
      <c r="B60" s="141" t="n">
        <f aca="false">E74*D60</f>
        <v>172.813236809289</v>
      </c>
      <c r="C60" s="142" t="n">
        <v>380</v>
      </c>
      <c r="D60" s="143" t="n">
        <v>222</v>
      </c>
      <c r="E60" s="144" t="n">
        <f aca="false">D60/C60</f>
        <v>0.58421052631579</v>
      </c>
    </row>
    <row r="61" customFormat="false" ht="12.8" hidden="false" customHeight="false" outlineLevel="0" collapsed="false">
      <c r="A61" s="145" t="s">
        <v>316</v>
      </c>
      <c r="B61" s="141" t="n">
        <f aca="false">E74*D61</f>
        <v>172.813236809289</v>
      </c>
      <c r="C61" s="142" t="n">
        <v>380</v>
      </c>
      <c r="D61" s="143" t="n">
        <v>222</v>
      </c>
      <c r="E61" s="144" t="n">
        <f aca="false">D61/C61</f>
        <v>0.58421052631579</v>
      </c>
    </row>
    <row r="62" customFormat="false" ht="12.8" hidden="false" customHeight="false" outlineLevel="0" collapsed="false">
      <c r="A62" s="145" t="s">
        <v>318</v>
      </c>
      <c r="B62" s="146" t="n">
        <f aca="false">E74*D62</f>
        <v>8.5628180400999</v>
      </c>
      <c r="C62" s="116" t="n">
        <v>450</v>
      </c>
      <c r="D62" s="143" t="n">
        <v>11</v>
      </c>
      <c r="E62" s="144" t="n">
        <f aca="false">D62/C62</f>
        <v>0.0244444444444444</v>
      </c>
    </row>
    <row r="63" customFormat="false" ht="12.8" hidden="false" customHeight="false" outlineLevel="0" collapsed="false">
      <c r="A63" s="145" t="s">
        <v>326</v>
      </c>
      <c r="B63" s="147" t="n">
        <f aca="false">SUM(B52:B62)</f>
        <v>23970.4414462542</v>
      </c>
      <c r="C63" s="148"/>
      <c r="D63" s="149" t="n">
        <f aca="false">SUM(D52:D62)</f>
        <v>30793</v>
      </c>
      <c r="E63" s="150" t="n">
        <f aca="false">SUM(E52:E62)</f>
        <v>6.56463068226121</v>
      </c>
      <c r="F63" s="151"/>
    </row>
    <row r="64" customFormat="false" ht="12.8" hidden="false" customHeight="false" outlineLevel="0" collapsed="false">
      <c r="A64" s="152"/>
      <c r="B64" s="153"/>
      <c r="C64" s="154"/>
      <c r="D64" s="143"/>
      <c r="E64" s="91"/>
    </row>
    <row r="65" customFormat="false" ht="19.15" hidden="false" customHeight="true" outlineLevel="0" collapsed="false">
      <c r="A65" s="155" t="s">
        <v>327</v>
      </c>
      <c r="B65" s="155"/>
      <c r="C65" s="155"/>
      <c r="D65" s="155"/>
      <c r="E65" s="155"/>
    </row>
    <row r="66" customFormat="false" ht="12.8" hidden="false" customHeight="false" outlineLevel="0" collapsed="false"/>
    <row r="67" customFormat="false" ht="12.8" hidden="false" customHeight="false" outlineLevel="0" collapsed="false"/>
    <row r="68" customFormat="false" ht="22.7" hidden="false" customHeight="true" outlineLevel="0" collapsed="false">
      <c r="A68" s="76" t="s">
        <v>328</v>
      </c>
      <c r="B68" s="76"/>
      <c r="C68" s="156" t="s">
        <v>329</v>
      </c>
      <c r="D68" s="156" t="s">
        <v>330</v>
      </c>
      <c r="E68" s="156" t="s">
        <v>331</v>
      </c>
    </row>
    <row r="69" customFormat="false" ht="12.8" hidden="false" customHeight="false" outlineLevel="0" collapsed="false">
      <c r="A69" s="157" t="s">
        <v>332</v>
      </c>
      <c r="B69" s="91"/>
      <c r="C69" s="157" t="n">
        <v>4</v>
      </c>
      <c r="D69" s="158" t="n">
        <f aca="false">'SERV.'!D156</f>
        <v>3136.70845352493</v>
      </c>
      <c r="E69" s="159" t="n">
        <f aca="false">D69*C69</f>
        <v>12546.8338140997</v>
      </c>
    </row>
    <row r="70" customFormat="false" ht="12.8" hidden="false" customHeight="false" outlineLevel="0" collapsed="false">
      <c r="A70" s="157" t="s">
        <v>333</v>
      </c>
      <c r="B70" s="91"/>
      <c r="C70" s="157" t="n">
        <v>2</v>
      </c>
      <c r="D70" s="158" t="n">
        <f aca="false">'SERV. INSAL.'!D154</f>
        <v>3919.40607321383</v>
      </c>
      <c r="E70" s="159" t="n">
        <f aca="false">D70*C70</f>
        <v>7838.81214642767</v>
      </c>
    </row>
    <row r="71" customFormat="false" ht="12.8" hidden="false" customHeight="false" outlineLevel="0" collapsed="false">
      <c r="A71" s="157" t="s">
        <v>334</v>
      </c>
      <c r="B71" s="91"/>
      <c r="C71" s="157" t="n">
        <v>1</v>
      </c>
      <c r="D71" s="158" t="n">
        <f aca="false">'LÍDER QUE EXEC.'!D153</f>
        <v>3584.79548572676</v>
      </c>
      <c r="E71" s="159" t="n">
        <f aca="false">D71*C71</f>
        <v>3584.79548572676</v>
      </c>
    </row>
    <row r="72" customFormat="false" ht="15" hidden="false" customHeight="false" outlineLevel="0" collapsed="false">
      <c r="A72" s="157"/>
      <c r="B72" s="91"/>
      <c r="C72" s="157"/>
      <c r="D72" s="157"/>
      <c r="E72" s="160" t="n">
        <f aca="false">SUM(E69:E71)</f>
        <v>23970.4414462542</v>
      </c>
    </row>
    <row r="73" customFormat="false" ht="12.8" hidden="false" customHeight="false" outlineLevel="0" collapsed="false">
      <c r="A73" s="161" t="s">
        <v>335</v>
      </c>
      <c r="B73" s="161"/>
      <c r="C73" s="161"/>
      <c r="D73" s="161" t="s">
        <v>336</v>
      </c>
      <c r="E73" s="162" t="n">
        <f aca="false">E72*12</f>
        <v>287645.29735505</v>
      </c>
      <c r="F73" s="151"/>
    </row>
    <row r="74" customFormat="false" ht="12.8" hidden="false" customHeight="false" outlineLevel="0" collapsed="false">
      <c r="A74" s="161" t="s">
        <v>337</v>
      </c>
      <c r="B74" s="161"/>
      <c r="C74" s="161"/>
      <c r="D74" s="161"/>
      <c r="E74" s="162" t="n">
        <f aca="false">E72/D63</f>
        <v>0.778438003645445</v>
      </c>
    </row>
    <row r="75" customFormat="false" ht="12.75" hidden="false" customHeight="false" outlineLevel="0" collapsed="false">
      <c r="A75" s="0" t="s">
        <v>338</v>
      </c>
    </row>
  </sheetData>
  <mergeCells count="33">
    <mergeCell ref="A1:E2"/>
    <mergeCell ref="A3:E3"/>
    <mergeCell ref="A5:E5"/>
    <mergeCell ref="A7:E7"/>
    <mergeCell ref="A8:E8"/>
    <mergeCell ref="A9:E9"/>
    <mergeCell ref="A11:E11"/>
    <mergeCell ref="A12:E12"/>
    <mergeCell ref="A13:E13"/>
    <mergeCell ref="A15:E15"/>
    <mergeCell ref="A17:E17"/>
    <mergeCell ref="A19:E19"/>
    <mergeCell ref="A21:E21"/>
    <mergeCell ref="A23:E23"/>
    <mergeCell ref="A27:E27"/>
    <mergeCell ref="A31:E31"/>
    <mergeCell ref="A35:E35"/>
    <mergeCell ref="A37:E37"/>
    <mergeCell ref="A39:E39"/>
    <mergeCell ref="A41:E41"/>
    <mergeCell ref="A43:E43"/>
    <mergeCell ref="A45:E45"/>
    <mergeCell ref="A47:E47"/>
    <mergeCell ref="A49:E49"/>
    <mergeCell ref="A50:A51"/>
    <mergeCell ref="B50:B51"/>
    <mergeCell ref="C50:C51"/>
    <mergeCell ref="D50:D51"/>
    <mergeCell ref="E50:E51"/>
    <mergeCell ref="A65:E65"/>
    <mergeCell ref="A68:B68"/>
    <mergeCell ref="A73:D73"/>
    <mergeCell ref="A74:D74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1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AK65536"/>
  <sheetViews>
    <sheetView showFormulas="false" showGridLines="true" showRowColHeaders="true" showZeros="true" rightToLeft="false" tabSelected="true" showOutlineSymbols="true" defaultGridColor="true" view="normal" topLeftCell="A10" colorId="64" zoomScale="90" zoomScaleNormal="90" zoomScalePageLayoutView="100" workbookViewId="0">
      <selection pane="topLeft" activeCell="E8" activeCellId="0" sqref="E8"/>
    </sheetView>
  </sheetViews>
  <sheetFormatPr defaultRowHeight="11.25" zeroHeight="false" outlineLevelRow="0" outlineLevelCol="0"/>
  <cols>
    <col collapsed="false" customWidth="true" hidden="false" outlineLevel="0" max="1" min="1" style="0" width="16.8"/>
    <col collapsed="false" customWidth="true" hidden="false" outlineLevel="0" max="2" min="2" style="163" width="16.8"/>
    <col collapsed="false" customWidth="true" hidden="false" outlineLevel="0" max="3" min="3" style="163" width="12.1"/>
    <col collapsed="false" customWidth="true" hidden="false" outlineLevel="0" max="4" min="4" style="163" width="10.81"/>
    <col collapsed="false" customWidth="true" hidden="false" outlineLevel="0" max="5" min="5" style="163" width="13.37"/>
    <col collapsed="false" customWidth="true" hidden="false" outlineLevel="0" max="6" min="6" style="163" width="14.31"/>
    <col collapsed="false" customWidth="true" hidden="false" outlineLevel="0" max="7" min="7" style="163" width="15.44"/>
    <col collapsed="false" customWidth="true" hidden="false" outlineLevel="0" max="8" min="8" style="163" width="13.89"/>
    <col collapsed="false" customWidth="true" hidden="false" outlineLevel="0" max="9" min="9" style="163" width="10.12"/>
    <col collapsed="false" customWidth="true" hidden="false" outlineLevel="0" max="258" min="10" style="163" width="9.1"/>
    <col collapsed="false" customWidth="true" hidden="false" outlineLevel="0" max="1025" min="259" style="0" width="9.1"/>
  </cols>
  <sheetData>
    <row r="1" customFormat="false" ht="11.25" hidden="false" customHeight="true" outlineLevel="0" collapsed="false"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</row>
    <row r="2" customFormat="false" ht="11.25" hidden="false" customHeight="true" outlineLevel="0" collapsed="false">
      <c r="B2" s="165" t="s">
        <v>0</v>
      </c>
      <c r="C2" s="165"/>
      <c r="D2" s="165"/>
      <c r="E2" s="165"/>
      <c r="F2" s="165"/>
      <c r="G2" s="165"/>
      <c r="H2" s="165"/>
      <c r="I2" s="165"/>
      <c r="J2" s="164"/>
      <c r="K2" s="164"/>
      <c r="L2" s="164"/>
      <c r="M2" s="164"/>
      <c r="N2" s="164"/>
      <c r="O2" s="164"/>
      <c r="P2" s="164"/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4"/>
      <c r="AB2" s="164"/>
      <c r="AC2" s="164"/>
      <c r="AD2" s="164"/>
      <c r="AE2" s="164"/>
      <c r="AF2" s="164"/>
      <c r="AG2" s="164"/>
      <c r="AH2" s="164"/>
      <c r="AI2" s="164"/>
      <c r="AJ2" s="164"/>
      <c r="AK2" s="164"/>
    </row>
    <row r="3" customFormat="false" ht="11.25" hidden="false" customHeight="true" outlineLevel="0" collapsed="false">
      <c r="B3" s="166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4"/>
      <c r="AA3" s="164"/>
      <c r="AB3" s="164"/>
      <c r="AC3" s="164"/>
      <c r="AD3" s="164"/>
      <c r="AE3" s="164"/>
      <c r="AF3" s="164"/>
      <c r="AG3" s="164"/>
      <c r="AH3" s="164"/>
      <c r="AI3" s="164"/>
      <c r="AJ3" s="164"/>
      <c r="AK3" s="164"/>
    </row>
    <row r="4" customFormat="false" ht="23.25" hidden="false" customHeight="true" outlineLevel="0" collapsed="false">
      <c r="B4" s="165" t="s">
        <v>339</v>
      </c>
      <c r="C4" s="165"/>
      <c r="D4" s="165"/>
      <c r="E4" s="165"/>
      <c r="F4" s="165"/>
      <c r="G4" s="165"/>
      <c r="H4" s="165"/>
      <c r="I4" s="165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</row>
    <row r="5" customFormat="false" ht="12" hidden="false" customHeight="true" outlineLevel="0" collapsed="false">
      <c r="B5" s="167"/>
      <c r="C5" s="164"/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</row>
    <row r="6" customFormat="false" ht="12" hidden="false" customHeight="true" outlineLevel="0" collapsed="false">
      <c r="B6" s="167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4"/>
      <c r="AC6" s="164"/>
      <c r="AD6" s="164"/>
      <c r="AE6" s="164"/>
      <c r="AF6" s="164"/>
      <c r="AG6" s="164"/>
      <c r="AH6" s="164"/>
      <c r="AI6" s="164"/>
      <c r="AJ6" s="164"/>
      <c r="AK6" s="164"/>
    </row>
    <row r="7" customFormat="false" ht="12" hidden="false" customHeight="true" outlineLevel="0" collapsed="false">
      <c r="B7" s="168" t="s">
        <v>328</v>
      </c>
      <c r="C7" s="168"/>
      <c r="D7" s="169" t="s">
        <v>329</v>
      </c>
      <c r="E7" s="169" t="s">
        <v>330</v>
      </c>
      <c r="F7" s="169" t="s">
        <v>331</v>
      </c>
      <c r="G7" s="164"/>
      <c r="H7" s="164"/>
      <c r="I7" s="164"/>
      <c r="J7" s="16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4"/>
      <c r="AC7" s="164"/>
      <c r="AD7" s="164"/>
      <c r="AE7" s="164"/>
      <c r="AF7" s="164"/>
      <c r="AG7" s="164"/>
      <c r="AH7" s="164"/>
      <c r="AI7" s="164"/>
      <c r="AJ7" s="164"/>
      <c r="AK7" s="164"/>
    </row>
    <row r="8" customFormat="false" ht="12" hidden="false" customHeight="true" outlineLevel="0" collapsed="false">
      <c r="B8" s="170" t="s">
        <v>332</v>
      </c>
      <c r="C8" s="170"/>
      <c r="D8" s="157" t="n">
        <v>4</v>
      </c>
      <c r="E8" s="158" t="n">
        <f aca="false">'SERV.'!D156</f>
        <v>3136.70845352493</v>
      </c>
      <c r="F8" s="159" t="n">
        <f aca="false">E8*D8</f>
        <v>12546.8338140997</v>
      </c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4"/>
    </row>
    <row r="9" customFormat="false" ht="12" hidden="false" customHeight="true" outlineLevel="0" collapsed="false">
      <c r="B9" s="170" t="s">
        <v>333</v>
      </c>
      <c r="C9" s="170"/>
      <c r="D9" s="157" t="n">
        <v>2</v>
      </c>
      <c r="E9" s="158" t="n">
        <f aca="false">'SERV. INSAL.'!D154</f>
        <v>3919.40607321383</v>
      </c>
      <c r="F9" s="159" t="n">
        <f aca="false">E9*D9</f>
        <v>7838.81214642767</v>
      </c>
      <c r="G9" s="164"/>
      <c r="H9" s="164"/>
      <c r="I9" s="164"/>
      <c r="J9" s="164"/>
      <c r="K9" s="164"/>
      <c r="L9" s="164"/>
      <c r="M9" s="164"/>
      <c r="N9" s="164"/>
      <c r="O9" s="164"/>
      <c r="P9" s="164"/>
      <c r="Q9" s="164"/>
      <c r="R9" s="164"/>
      <c r="S9" s="164"/>
      <c r="T9" s="164"/>
      <c r="U9" s="164"/>
      <c r="V9" s="164"/>
      <c r="W9" s="164"/>
      <c r="X9" s="164"/>
      <c r="Y9" s="164"/>
      <c r="Z9" s="164"/>
      <c r="AA9" s="164"/>
      <c r="AB9" s="164"/>
      <c r="AC9" s="164"/>
      <c r="AD9" s="164"/>
      <c r="AE9" s="164"/>
      <c r="AF9" s="164"/>
      <c r="AG9" s="164"/>
      <c r="AH9" s="164"/>
      <c r="AI9" s="164"/>
      <c r="AJ9" s="164"/>
      <c r="AK9" s="164"/>
    </row>
    <row r="10" customFormat="false" ht="12" hidden="false" customHeight="true" outlineLevel="0" collapsed="false">
      <c r="B10" s="170" t="s">
        <v>334</v>
      </c>
      <c r="C10" s="170"/>
      <c r="D10" s="157" t="n">
        <v>1</v>
      </c>
      <c r="E10" s="158" t="n">
        <f aca="false">'LÍDER QUE EXEC.'!D153</f>
        <v>3584.79548572676</v>
      </c>
      <c r="F10" s="159" t="n">
        <f aca="false">E10*D10</f>
        <v>3584.79548572676</v>
      </c>
      <c r="G10" s="164"/>
      <c r="H10" s="164"/>
      <c r="I10" s="164"/>
      <c r="J10" s="164"/>
      <c r="K10" s="164"/>
      <c r="L10" s="164"/>
      <c r="M10" s="164"/>
      <c r="N10" s="164"/>
      <c r="O10" s="164"/>
      <c r="P10" s="164"/>
      <c r="Q10" s="164"/>
      <c r="R10" s="164"/>
      <c r="S10" s="164"/>
      <c r="T10" s="164"/>
      <c r="U10" s="164"/>
      <c r="V10" s="164"/>
      <c r="W10" s="164"/>
      <c r="X10" s="164"/>
      <c r="Y10" s="164"/>
      <c r="Z10" s="164"/>
      <c r="AA10" s="164"/>
      <c r="AB10" s="164"/>
      <c r="AC10" s="164"/>
      <c r="AD10" s="164"/>
      <c r="AE10" s="164"/>
      <c r="AF10" s="164"/>
      <c r="AG10" s="164"/>
      <c r="AH10" s="164"/>
      <c r="AI10" s="164"/>
      <c r="AJ10" s="164"/>
      <c r="AK10" s="164"/>
    </row>
    <row r="11" customFormat="false" ht="12.8" hidden="false" customHeight="false" outlineLevel="0" collapsed="false">
      <c r="B11" s="171" t="s">
        <v>340</v>
      </c>
      <c r="C11" s="171"/>
      <c r="D11" s="157" t="n">
        <v>7</v>
      </c>
      <c r="E11" s="157"/>
      <c r="F11" s="162" t="n">
        <f aca="false">SUM(F8:F10)</f>
        <v>23970.4414462542</v>
      </c>
      <c r="G11" s="164"/>
      <c r="H11" s="164"/>
      <c r="I11" s="164"/>
      <c r="J11" s="164"/>
      <c r="K11" s="164"/>
      <c r="L11" s="164"/>
      <c r="M11" s="164"/>
      <c r="N11" s="164"/>
      <c r="O11" s="164"/>
      <c r="P11" s="164"/>
      <c r="Q11" s="164"/>
      <c r="R11" s="164"/>
      <c r="S11" s="164"/>
      <c r="T11" s="164"/>
      <c r="U11" s="164"/>
      <c r="V11" s="164"/>
      <c r="W11" s="164"/>
      <c r="X11" s="164"/>
      <c r="Y11" s="164"/>
      <c r="Z11" s="164"/>
      <c r="AA11" s="164"/>
      <c r="AB11" s="164"/>
      <c r="AC11" s="164"/>
      <c r="AD11" s="164"/>
      <c r="AE11" s="164"/>
      <c r="AF11" s="164"/>
      <c r="AG11" s="164"/>
      <c r="AH11" s="164"/>
      <c r="AI11" s="164"/>
      <c r="AJ11" s="164"/>
      <c r="AK11" s="164"/>
    </row>
    <row r="12" customFormat="false" ht="12.8" hidden="false" customHeight="true" outlineLevel="0" collapsed="false">
      <c r="B12" s="172" t="s">
        <v>341</v>
      </c>
      <c r="C12" s="172"/>
      <c r="D12" s="172"/>
      <c r="E12" s="161"/>
      <c r="F12" s="162" t="n">
        <f aca="false">F11/7</f>
        <v>3424.34877803631</v>
      </c>
      <c r="G12" s="164"/>
      <c r="H12" s="164"/>
      <c r="I12" s="164"/>
      <c r="J12" s="164"/>
      <c r="K12" s="164"/>
      <c r="L12" s="164"/>
      <c r="M12" s="164"/>
      <c r="N12" s="164"/>
      <c r="O12" s="164"/>
      <c r="P12" s="164"/>
      <c r="Q12" s="164"/>
      <c r="R12" s="164"/>
      <c r="S12" s="164"/>
      <c r="T12" s="164"/>
      <c r="U12" s="164"/>
      <c r="V12" s="164"/>
      <c r="W12" s="164"/>
      <c r="X12" s="164"/>
      <c r="Y12" s="164"/>
      <c r="Z12" s="164"/>
      <c r="AA12" s="164"/>
      <c r="AB12" s="164"/>
      <c r="AC12" s="164"/>
      <c r="AD12" s="164"/>
      <c r="AE12" s="164"/>
      <c r="AF12" s="164"/>
      <c r="AG12" s="164"/>
      <c r="AH12" s="164"/>
      <c r="AI12" s="164"/>
      <c r="AJ12" s="164"/>
      <c r="AK12" s="164"/>
    </row>
    <row r="13" customFormat="false" ht="12" hidden="false" customHeight="true" outlineLevel="0" collapsed="false">
      <c r="B13" s="167"/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4"/>
      <c r="P13" s="164"/>
      <c r="Q13" s="164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4"/>
      <c r="AC13" s="164"/>
      <c r="AD13" s="164"/>
      <c r="AE13" s="164"/>
      <c r="AF13" s="164"/>
      <c r="AG13" s="164"/>
      <c r="AH13" s="164"/>
      <c r="AI13" s="164"/>
      <c r="AJ13" s="164"/>
      <c r="AK13" s="164"/>
    </row>
    <row r="14" customFormat="false" ht="12" hidden="false" customHeight="true" outlineLevel="0" collapsed="false">
      <c r="B14" s="173" t="s">
        <v>342</v>
      </c>
      <c r="C14" s="173"/>
      <c r="D14" s="173"/>
      <c r="E14" s="173"/>
      <c r="F14" s="173"/>
      <c r="G14" s="173"/>
      <c r="H14" s="173"/>
      <c r="I14" s="173"/>
      <c r="J14" s="164"/>
      <c r="K14" s="164"/>
      <c r="L14" s="164"/>
      <c r="M14" s="164"/>
      <c r="N14" s="164"/>
      <c r="O14" s="164"/>
      <c r="P14" s="164"/>
      <c r="Q14" s="164"/>
      <c r="R14" s="164"/>
      <c r="S14" s="164"/>
      <c r="T14" s="164"/>
      <c r="U14" s="164"/>
      <c r="V14" s="164"/>
      <c r="W14" s="164"/>
      <c r="X14" s="164"/>
      <c r="Y14" s="164"/>
      <c r="Z14" s="164"/>
      <c r="AA14" s="164"/>
      <c r="AB14" s="164"/>
      <c r="AC14" s="164"/>
      <c r="AD14" s="164"/>
      <c r="AE14" s="164"/>
      <c r="AF14" s="164"/>
      <c r="AG14" s="164"/>
      <c r="AH14" s="164"/>
      <c r="AI14" s="164"/>
      <c r="AJ14" s="164"/>
      <c r="AK14" s="164"/>
    </row>
    <row r="15" customFormat="false" ht="30.7" hidden="false" customHeight="true" outlineLevel="0" collapsed="false">
      <c r="B15" s="174" t="s">
        <v>343</v>
      </c>
      <c r="C15" s="174"/>
      <c r="D15" s="174"/>
      <c r="E15" s="174"/>
      <c r="F15" s="175" t="s">
        <v>344</v>
      </c>
      <c r="G15" s="175"/>
      <c r="H15" s="175"/>
      <c r="I15" s="175"/>
      <c r="J15" s="164"/>
      <c r="K15" s="164"/>
      <c r="L15" s="164"/>
      <c r="M15" s="164"/>
      <c r="N15" s="164"/>
      <c r="O15" s="164"/>
      <c r="P15" s="164"/>
      <c r="Q15" s="164"/>
      <c r="R15" s="164"/>
      <c r="S15" s="164"/>
      <c r="T15" s="164"/>
      <c r="U15" s="164"/>
      <c r="V15" s="164"/>
      <c r="W15" s="164"/>
      <c r="X15" s="164"/>
      <c r="Y15" s="164"/>
      <c r="Z15" s="164"/>
      <c r="AA15" s="164"/>
      <c r="AB15" s="164"/>
      <c r="AC15" s="164"/>
      <c r="AD15" s="164"/>
      <c r="AE15" s="164"/>
      <c r="AF15" s="164"/>
      <c r="AG15" s="164"/>
      <c r="AH15" s="164"/>
      <c r="AI15" s="164"/>
      <c r="AJ15" s="164"/>
      <c r="AK15" s="164"/>
    </row>
    <row r="16" customFormat="false" ht="28.45" hidden="false" customHeight="true" outlineLevel="0" collapsed="false">
      <c r="B16" s="176" t="s">
        <v>345</v>
      </c>
      <c r="C16" s="176"/>
      <c r="D16" s="177" t="s">
        <v>346</v>
      </c>
      <c r="E16" s="177"/>
      <c r="F16" s="176" t="s">
        <v>345</v>
      </c>
      <c r="G16" s="176"/>
      <c r="H16" s="178" t="s">
        <v>347</v>
      </c>
      <c r="I16" s="178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  <c r="AH16" s="164"/>
      <c r="AI16" s="164"/>
      <c r="AJ16" s="164"/>
      <c r="AK16" s="164"/>
    </row>
    <row r="17" customFormat="false" ht="25.3" hidden="false" customHeight="false" outlineLevel="0" collapsed="false">
      <c r="B17" s="179" t="s">
        <v>348</v>
      </c>
      <c r="C17" s="180" t="s">
        <v>349</v>
      </c>
      <c r="D17" s="181" t="s">
        <v>350</v>
      </c>
      <c r="E17" s="181" t="s">
        <v>351</v>
      </c>
      <c r="F17" s="179" t="s">
        <v>352</v>
      </c>
      <c r="G17" s="180" t="s">
        <v>349</v>
      </c>
      <c r="H17" s="181" t="s">
        <v>350</v>
      </c>
      <c r="I17" s="182" t="s">
        <v>351</v>
      </c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4"/>
      <c r="W17" s="164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4"/>
      <c r="AI17" s="164"/>
      <c r="AJ17" s="164"/>
      <c r="AK17" s="164"/>
    </row>
    <row r="18" customFormat="false" ht="18.7" hidden="false" customHeight="true" outlineLevel="0" collapsed="false">
      <c r="B18" s="183" t="n">
        <f aca="false">1/1200</f>
        <v>0.000833333333333333</v>
      </c>
      <c r="C18" s="184" t="n">
        <f aca="false">B18*(F11/7)</f>
        <v>2.85362398169692</v>
      </c>
      <c r="D18" s="185" t="n">
        <v>2.81</v>
      </c>
      <c r="E18" s="185" t="n">
        <v>3.38</v>
      </c>
      <c r="F18" s="183" t="n">
        <f aca="false">1/2700</f>
        <v>0.00037037037037037</v>
      </c>
      <c r="G18" s="184" t="n">
        <f aca="false">1/2700*(F11/7)</f>
        <v>1.26827732519863</v>
      </c>
      <c r="H18" s="185" t="n">
        <v>1.25</v>
      </c>
      <c r="I18" s="186" t="n">
        <v>1.5</v>
      </c>
      <c r="J18" s="164"/>
      <c r="K18" s="164"/>
      <c r="L18" s="164"/>
      <c r="M18" s="164"/>
      <c r="N18" s="164"/>
      <c r="O18" s="164"/>
      <c r="P18" s="164"/>
      <c r="Q18" s="164"/>
      <c r="R18" s="164"/>
      <c r="S18" s="164"/>
      <c r="T18" s="164"/>
      <c r="U18" s="164"/>
      <c r="V18" s="164"/>
      <c r="W18" s="164"/>
      <c r="X18" s="164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</row>
    <row r="19" customFormat="false" ht="12" hidden="false" customHeight="true" outlineLevel="0" collapsed="false">
      <c r="B19" s="167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  <c r="V19" s="164"/>
      <c r="W19" s="164"/>
      <c r="X19" s="164"/>
      <c r="Y19" s="164"/>
      <c r="Z19" s="164"/>
      <c r="AA19" s="164"/>
      <c r="AB19" s="164"/>
      <c r="AC19" s="164"/>
      <c r="AD19" s="164"/>
      <c r="AE19" s="164"/>
      <c r="AF19" s="164"/>
      <c r="AG19" s="164"/>
      <c r="AH19" s="164"/>
      <c r="AI19" s="164"/>
      <c r="AJ19" s="164"/>
      <c r="AK19" s="164"/>
    </row>
    <row r="20" customFormat="false" ht="12" hidden="false" customHeight="true" outlineLevel="0" collapsed="false">
      <c r="B20" s="167"/>
      <c r="C20" s="164"/>
      <c r="D20" s="164"/>
      <c r="E20" s="164"/>
      <c r="F20" s="164"/>
      <c r="G20" s="164"/>
      <c r="H20" s="164"/>
      <c r="I20" s="164"/>
      <c r="J20" s="164"/>
      <c r="K20" s="164"/>
      <c r="L20" s="164"/>
      <c r="M20" s="164"/>
      <c r="N20" s="164"/>
      <c r="O20" s="164"/>
      <c r="P20" s="164"/>
      <c r="Q20" s="164"/>
      <c r="R20" s="164"/>
      <c r="S20" s="164"/>
      <c r="T20" s="164"/>
      <c r="U20" s="164"/>
      <c r="V20" s="164"/>
      <c r="W20" s="164"/>
      <c r="X20" s="164"/>
      <c r="Y20" s="164"/>
      <c r="Z20" s="164"/>
      <c r="AA20" s="164"/>
      <c r="AB20" s="164"/>
      <c r="AC20" s="164"/>
      <c r="AD20" s="164"/>
      <c r="AE20" s="164"/>
      <c r="AF20" s="164"/>
      <c r="AG20" s="164"/>
      <c r="AH20" s="164"/>
      <c r="AI20" s="164"/>
      <c r="AJ20" s="164"/>
      <c r="AK20" s="164"/>
    </row>
    <row r="21" customFormat="false" ht="12" hidden="false" customHeight="true" outlineLevel="0" collapsed="false">
      <c r="B21" s="167"/>
      <c r="C21" s="164"/>
      <c r="D21" s="164"/>
      <c r="E21" s="164"/>
      <c r="F21" s="164"/>
      <c r="G21" s="164"/>
      <c r="H21" s="164"/>
      <c r="I21" s="164"/>
      <c r="J21" s="164"/>
      <c r="K21" s="164"/>
      <c r="L21" s="164"/>
      <c r="M21" s="164"/>
      <c r="N21" s="164"/>
      <c r="O21" s="164"/>
      <c r="P21" s="164"/>
      <c r="Q21" s="164"/>
      <c r="R21" s="164"/>
      <c r="S21" s="164"/>
      <c r="T21" s="164"/>
      <c r="U21" s="164"/>
      <c r="V21" s="164"/>
      <c r="W21" s="164"/>
      <c r="X21" s="164"/>
      <c r="Y21" s="164"/>
      <c r="Z21" s="164"/>
      <c r="AA21" s="164"/>
      <c r="AB21" s="164"/>
      <c r="AC21" s="164"/>
      <c r="AD21" s="164"/>
      <c r="AE21" s="164"/>
      <c r="AF21" s="164"/>
      <c r="AG21" s="164"/>
      <c r="AH21" s="164"/>
      <c r="AI21" s="164"/>
      <c r="AJ21" s="164"/>
      <c r="AK21" s="164"/>
    </row>
    <row r="22" customFormat="false" ht="51.7" hidden="false" customHeight="true" outlineLevel="0" collapsed="false">
      <c r="B22" s="187" t="s">
        <v>353</v>
      </c>
      <c r="C22" s="187"/>
      <c r="D22" s="187"/>
      <c r="E22" s="187"/>
      <c r="F22" s="187"/>
      <c r="G22" s="187"/>
      <c r="H22" s="164"/>
      <c r="I22" s="164"/>
      <c r="J22" s="164"/>
      <c r="K22" s="164"/>
      <c r="L22" s="164"/>
      <c r="M22" s="164"/>
      <c r="N22" s="164"/>
      <c r="O22" s="164"/>
      <c r="P22" s="164"/>
      <c r="Q22" s="164"/>
      <c r="R22" s="164"/>
      <c r="S22" s="164"/>
      <c r="T22" s="164"/>
      <c r="U22" s="164"/>
      <c r="V22" s="164"/>
      <c r="W22" s="164"/>
      <c r="X22" s="164"/>
      <c r="Y22" s="164"/>
      <c r="Z22" s="164"/>
      <c r="AA22" s="164"/>
      <c r="AB22" s="164"/>
      <c r="AC22" s="164"/>
      <c r="AD22" s="164"/>
      <c r="AE22" s="164"/>
      <c r="AF22" s="164"/>
      <c r="AG22" s="164"/>
      <c r="AH22" s="164"/>
      <c r="AI22" s="164"/>
      <c r="AJ22" s="164"/>
      <c r="AK22" s="164"/>
    </row>
    <row r="23" customFormat="false" ht="21.7" hidden="false" customHeight="true" outlineLevel="0" collapsed="false">
      <c r="B23" s="188" t="s">
        <v>354</v>
      </c>
      <c r="C23" s="188"/>
      <c r="D23" s="188"/>
      <c r="E23" s="188"/>
      <c r="F23" s="189" t="s">
        <v>355</v>
      </c>
      <c r="G23" s="189"/>
      <c r="H23" s="164"/>
      <c r="I23" s="164"/>
      <c r="J23" s="164"/>
      <c r="K23" s="164"/>
      <c r="L23" s="164"/>
      <c r="M23" s="164"/>
      <c r="N23" s="164"/>
      <c r="O23" s="164"/>
      <c r="P23" s="164"/>
      <c r="Q23" s="164"/>
      <c r="R23" s="164"/>
      <c r="S23" s="164"/>
      <c r="T23" s="164"/>
      <c r="U23" s="164"/>
      <c r="V23" s="164"/>
      <c r="W23" s="164"/>
      <c r="X23" s="164"/>
      <c r="Y23" s="164"/>
      <c r="Z23" s="164"/>
      <c r="AA23" s="164"/>
      <c r="AB23" s="164"/>
      <c r="AC23" s="164"/>
      <c r="AD23" s="164"/>
      <c r="AE23" s="164"/>
      <c r="AF23" s="164"/>
      <c r="AG23" s="164"/>
      <c r="AH23" s="164"/>
      <c r="AI23" s="164"/>
      <c r="AJ23" s="164"/>
      <c r="AK23" s="164"/>
    </row>
    <row r="24" customFormat="false" ht="29.95" hidden="false" customHeight="true" outlineLevel="0" collapsed="false">
      <c r="B24" s="190" t="s">
        <v>356</v>
      </c>
      <c r="C24" s="190" t="s">
        <v>357</v>
      </c>
      <c r="D24" s="191" t="s">
        <v>358</v>
      </c>
      <c r="E24" s="180" t="s">
        <v>359</v>
      </c>
      <c r="F24" s="192" t="s">
        <v>350</v>
      </c>
      <c r="G24" s="192" t="s">
        <v>351</v>
      </c>
      <c r="H24" s="164"/>
      <c r="I24" s="164"/>
      <c r="J24" s="164"/>
      <c r="K24" s="164"/>
      <c r="L24" s="164"/>
      <c r="M24" s="164"/>
      <c r="N24" s="164"/>
      <c r="O24" s="164"/>
      <c r="P24" s="164"/>
      <c r="Q24" s="164"/>
      <c r="R24" s="164"/>
      <c r="S24" s="164"/>
      <c r="T24" s="164"/>
      <c r="U24" s="164"/>
      <c r="V24" s="164"/>
      <c r="W24" s="164"/>
      <c r="X24" s="164"/>
      <c r="Y24" s="164"/>
      <c r="Z24" s="164"/>
      <c r="AA24" s="164"/>
      <c r="AB24" s="164"/>
      <c r="AC24" s="164"/>
      <c r="AD24" s="164"/>
      <c r="AE24" s="164"/>
      <c r="AF24" s="164"/>
      <c r="AG24" s="164"/>
      <c r="AH24" s="164"/>
      <c r="AI24" s="164"/>
      <c r="AJ24" s="164"/>
      <c r="AK24" s="164"/>
    </row>
    <row r="25" customFormat="false" ht="12" hidden="false" customHeight="true" outlineLevel="0" collapsed="false">
      <c r="B25" s="193" t="n">
        <f aca="false">1/380</f>
        <v>0.00263157894736842</v>
      </c>
      <c r="C25" s="184" t="n">
        <v>16</v>
      </c>
      <c r="D25" s="184" t="n">
        <f aca="false">1/188.76</f>
        <v>0.00529773257045984</v>
      </c>
      <c r="E25" s="184" t="n">
        <f aca="false">B25*C25*D25*(F11/7)</f>
        <v>0.763843539116518</v>
      </c>
      <c r="F25" s="194" t="n">
        <v>0.75</v>
      </c>
      <c r="G25" s="194" t="n">
        <v>0.91</v>
      </c>
      <c r="H25" s="164"/>
      <c r="I25" s="164"/>
      <c r="J25" s="164"/>
      <c r="K25" s="164"/>
      <c r="L25" s="164"/>
      <c r="M25" s="164"/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64"/>
      <c r="Y25" s="164"/>
      <c r="Z25" s="164"/>
      <c r="AA25" s="164"/>
      <c r="AB25" s="164"/>
      <c r="AC25" s="164"/>
      <c r="AD25" s="164"/>
      <c r="AE25" s="164"/>
      <c r="AF25" s="164"/>
      <c r="AG25" s="164"/>
      <c r="AH25" s="164"/>
      <c r="AI25" s="164"/>
      <c r="AJ25" s="164"/>
      <c r="AK25" s="164"/>
    </row>
    <row r="26" customFormat="false" ht="12" hidden="false" customHeight="true" outlineLevel="0" collapsed="false">
      <c r="B26" s="167"/>
      <c r="C26" s="164"/>
      <c r="D26" s="164"/>
      <c r="E26" s="164"/>
      <c r="F26" s="164"/>
      <c r="G26" s="164"/>
      <c r="H26" s="164"/>
      <c r="I26" s="164"/>
      <c r="J26" s="164"/>
      <c r="K26" s="164"/>
      <c r="L26" s="164"/>
      <c r="M26" s="164"/>
      <c r="N26" s="164"/>
      <c r="O26" s="164"/>
      <c r="P26" s="164"/>
      <c r="Q26" s="164"/>
      <c r="R26" s="164"/>
      <c r="S26" s="164"/>
      <c r="T26" s="164"/>
      <c r="U26" s="164"/>
      <c r="V26" s="164"/>
      <c r="W26" s="164"/>
      <c r="X26" s="164"/>
      <c r="Y26" s="164"/>
      <c r="Z26" s="164"/>
      <c r="AA26" s="164"/>
      <c r="AB26" s="164"/>
      <c r="AC26" s="164"/>
      <c r="AD26" s="164"/>
      <c r="AE26" s="164"/>
      <c r="AF26" s="164"/>
      <c r="AG26" s="164"/>
      <c r="AH26" s="164"/>
      <c r="AI26" s="164"/>
      <c r="AJ26" s="164"/>
      <c r="AK26" s="164"/>
    </row>
    <row r="27" customFormat="false" ht="12" hidden="false" customHeight="true" outlineLevel="0" collapsed="false">
      <c r="B27" s="167"/>
      <c r="C27" s="164"/>
      <c r="D27" s="164"/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164"/>
      <c r="AK27" s="164"/>
    </row>
    <row r="28" customFormat="false" ht="12" hidden="false" customHeight="true" outlineLevel="0" collapsed="false">
      <c r="B28" s="167"/>
      <c r="C28" s="164"/>
      <c r="D28" s="164"/>
      <c r="E28" s="164"/>
      <c r="F28" s="164"/>
      <c r="G28" s="164"/>
      <c r="H28" s="164"/>
      <c r="I28" s="164"/>
      <c r="J28" s="164"/>
      <c r="K28" s="164"/>
      <c r="L28" s="164"/>
      <c r="M28" s="164"/>
      <c r="N28" s="164"/>
      <c r="O28" s="164"/>
      <c r="P28" s="164"/>
      <c r="Q28" s="164"/>
      <c r="R28" s="164"/>
      <c r="S28" s="164"/>
      <c r="T28" s="164"/>
      <c r="U28" s="164"/>
      <c r="V28" s="164"/>
      <c r="W28" s="164"/>
      <c r="X28" s="164"/>
      <c r="Y28" s="164"/>
      <c r="Z28" s="164"/>
      <c r="AA28" s="164"/>
      <c r="AB28" s="164"/>
      <c r="AC28" s="164"/>
      <c r="AD28" s="164"/>
      <c r="AE28" s="164"/>
      <c r="AF28" s="164"/>
      <c r="AG28" s="164"/>
      <c r="AH28" s="164"/>
      <c r="AI28" s="164"/>
      <c r="AJ28" s="164"/>
      <c r="AK28" s="164"/>
    </row>
    <row r="29" customFormat="false" ht="12" hidden="false" customHeight="true" outlineLevel="0" collapsed="false">
      <c r="B29" s="167"/>
      <c r="C29" s="164"/>
      <c r="D29" s="164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164"/>
      <c r="V29" s="164"/>
      <c r="W29" s="164"/>
      <c r="X29" s="164"/>
      <c r="Y29" s="164"/>
      <c r="Z29" s="164"/>
      <c r="AA29" s="164"/>
      <c r="AB29" s="164"/>
      <c r="AC29" s="164"/>
      <c r="AD29" s="164"/>
      <c r="AE29" s="164"/>
      <c r="AF29" s="164"/>
      <c r="AG29" s="164"/>
      <c r="AH29" s="164"/>
      <c r="AI29" s="164"/>
      <c r="AJ29" s="164"/>
      <c r="AK29" s="164"/>
    </row>
    <row r="30" customFormat="false" ht="12" hidden="false" customHeight="true" outlineLevel="0" collapsed="false">
      <c r="B30" s="167"/>
      <c r="C30" s="164"/>
      <c r="D30" s="164"/>
      <c r="E30" s="164"/>
      <c r="F30" s="164"/>
      <c r="G30" s="164"/>
      <c r="H30" s="164"/>
      <c r="I30" s="164"/>
      <c r="J30" s="164"/>
      <c r="K30" s="164"/>
      <c r="L30" s="164"/>
      <c r="M30" s="164"/>
      <c r="N30" s="164"/>
      <c r="O30" s="164"/>
      <c r="P30" s="164"/>
      <c r="Q30" s="164"/>
      <c r="R30" s="164"/>
      <c r="S30" s="164"/>
      <c r="T30" s="164"/>
      <c r="U30" s="164"/>
      <c r="V30" s="164"/>
      <c r="W30" s="164"/>
      <c r="X30" s="164"/>
      <c r="Y30" s="164"/>
      <c r="Z30" s="164"/>
      <c r="AA30" s="164"/>
      <c r="AB30" s="164"/>
      <c r="AC30" s="164"/>
      <c r="AD30" s="164"/>
      <c r="AE30" s="164"/>
      <c r="AF30" s="164"/>
      <c r="AG30" s="164"/>
      <c r="AH30" s="164"/>
      <c r="AI30" s="164"/>
      <c r="AJ30" s="164"/>
      <c r="AK30" s="164"/>
    </row>
    <row r="31" customFormat="false" ht="12" hidden="false" customHeight="true" outlineLevel="0" collapsed="false">
      <c r="B31" s="167"/>
      <c r="C31" s="164"/>
      <c r="D31" s="164"/>
      <c r="E31" s="164"/>
      <c r="F31" s="164"/>
      <c r="G31" s="164"/>
      <c r="H31" s="164"/>
      <c r="I31" s="164"/>
      <c r="J31" s="164"/>
      <c r="K31" s="164"/>
      <c r="L31" s="164"/>
      <c r="M31" s="164"/>
      <c r="N31" s="164"/>
      <c r="O31" s="164"/>
      <c r="P31" s="164"/>
      <c r="Q31" s="164"/>
      <c r="R31" s="164"/>
      <c r="S31" s="164"/>
      <c r="T31" s="164"/>
      <c r="U31" s="164"/>
      <c r="V31" s="164"/>
      <c r="W31" s="164"/>
      <c r="X31" s="164"/>
      <c r="Y31" s="164"/>
      <c r="Z31" s="164"/>
      <c r="AA31" s="164"/>
      <c r="AB31" s="164"/>
      <c r="AC31" s="164"/>
      <c r="AD31" s="164"/>
      <c r="AE31" s="164"/>
      <c r="AF31" s="164"/>
      <c r="AG31" s="164"/>
      <c r="AH31" s="164"/>
      <c r="AI31" s="164"/>
      <c r="AJ31" s="164"/>
      <c r="AK31" s="164"/>
    </row>
    <row r="32" customFormat="false" ht="12" hidden="false" customHeight="true" outlineLevel="0" collapsed="false">
      <c r="B32" s="167"/>
      <c r="C32" s="164"/>
      <c r="D32" s="164"/>
      <c r="E32" s="164"/>
      <c r="F32" s="164"/>
      <c r="G32" s="164"/>
      <c r="H32" s="164"/>
      <c r="I32" s="164"/>
      <c r="J32" s="164"/>
      <c r="K32" s="164"/>
      <c r="L32" s="164"/>
      <c r="M32" s="164"/>
      <c r="N32" s="164"/>
      <c r="O32" s="164"/>
      <c r="P32" s="164"/>
      <c r="Q32" s="164"/>
      <c r="R32" s="164"/>
      <c r="S32" s="164"/>
      <c r="T32" s="164"/>
      <c r="U32" s="164"/>
      <c r="V32" s="164"/>
      <c r="W32" s="164"/>
      <c r="X32" s="164"/>
      <c r="Y32" s="164"/>
      <c r="Z32" s="164"/>
      <c r="AA32" s="164"/>
      <c r="AB32" s="164"/>
      <c r="AC32" s="164"/>
      <c r="AD32" s="164"/>
      <c r="AE32" s="164"/>
      <c r="AF32" s="164"/>
      <c r="AG32" s="164"/>
      <c r="AH32" s="164"/>
      <c r="AI32" s="164"/>
      <c r="AJ32" s="164"/>
      <c r="AK32" s="164"/>
    </row>
    <row r="33" customFormat="false" ht="12" hidden="false" customHeight="true" outlineLevel="0" collapsed="false">
      <c r="B33" s="167"/>
      <c r="C33" s="164"/>
      <c r="D33" s="164"/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164"/>
      <c r="AB33" s="164"/>
      <c r="AC33" s="164"/>
      <c r="AD33" s="164"/>
      <c r="AE33" s="164"/>
      <c r="AF33" s="164"/>
      <c r="AG33" s="164"/>
      <c r="AH33" s="164"/>
      <c r="AI33" s="164"/>
      <c r="AJ33" s="164"/>
      <c r="AK33" s="164"/>
    </row>
    <row r="34" customFormat="false" ht="12" hidden="false" customHeight="true" outlineLevel="0" collapsed="false">
      <c r="B34" s="167"/>
      <c r="C34" s="164"/>
      <c r="D34" s="164"/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  <c r="AA34" s="164"/>
      <c r="AB34" s="164"/>
      <c r="AC34" s="164"/>
      <c r="AD34" s="164"/>
      <c r="AE34" s="164"/>
      <c r="AF34" s="164"/>
      <c r="AG34" s="164"/>
      <c r="AH34" s="164"/>
      <c r="AI34" s="164"/>
      <c r="AJ34" s="164"/>
      <c r="AK34" s="164"/>
    </row>
    <row r="35" customFormat="false" ht="12" hidden="false" customHeight="true" outlineLevel="0" collapsed="false">
      <c r="B35" s="167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  <c r="AA35" s="164"/>
      <c r="AB35" s="164"/>
      <c r="AC35" s="164"/>
      <c r="AD35" s="164"/>
      <c r="AE35" s="164"/>
      <c r="AF35" s="164"/>
      <c r="AG35" s="164"/>
      <c r="AH35" s="164"/>
      <c r="AI35" s="164"/>
      <c r="AJ35" s="164"/>
      <c r="AK35" s="164"/>
    </row>
    <row r="36" customFormat="false" ht="12" hidden="false" customHeight="true" outlineLevel="0" collapsed="false">
      <c r="B36" s="167"/>
      <c r="C36" s="164"/>
      <c r="D36" s="164"/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  <c r="AA36" s="164"/>
      <c r="AB36" s="164"/>
      <c r="AC36" s="164"/>
      <c r="AD36" s="164"/>
      <c r="AE36" s="164"/>
      <c r="AF36" s="164"/>
      <c r="AG36" s="164"/>
      <c r="AH36" s="164"/>
      <c r="AI36" s="164"/>
      <c r="AJ36" s="164"/>
      <c r="AK36" s="164"/>
    </row>
    <row r="37" customFormat="false" ht="12" hidden="false" customHeight="true" outlineLevel="0" collapsed="false">
      <c r="B37" s="167"/>
      <c r="C37" s="164"/>
      <c r="D37" s="164"/>
      <c r="E37" s="164"/>
      <c r="F37" s="164"/>
      <c r="G37" s="164"/>
      <c r="H37" s="164"/>
      <c r="I37" s="164"/>
      <c r="J37" s="164"/>
      <c r="K37" s="164"/>
      <c r="L37" s="164"/>
      <c r="M37" s="164"/>
      <c r="N37" s="164"/>
      <c r="O37" s="164"/>
      <c r="P37" s="164"/>
      <c r="Q37" s="164"/>
      <c r="R37" s="164"/>
      <c r="S37" s="164"/>
      <c r="T37" s="164"/>
      <c r="U37" s="164"/>
      <c r="V37" s="164"/>
      <c r="W37" s="164"/>
      <c r="X37" s="164"/>
      <c r="Y37" s="164"/>
      <c r="Z37" s="164"/>
      <c r="AA37" s="164"/>
      <c r="AB37" s="164"/>
      <c r="AC37" s="164"/>
      <c r="AD37" s="164"/>
      <c r="AE37" s="164"/>
      <c r="AF37" s="164"/>
      <c r="AG37" s="164"/>
      <c r="AH37" s="164"/>
      <c r="AI37" s="164"/>
      <c r="AJ37" s="164"/>
      <c r="AK37" s="164"/>
    </row>
    <row r="38" customFormat="false" ht="12" hidden="false" customHeight="true" outlineLevel="0" collapsed="false">
      <c r="B38" s="167"/>
      <c r="C38" s="164"/>
      <c r="D38" s="164"/>
      <c r="E38" s="164"/>
      <c r="F38" s="164"/>
      <c r="G38" s="164"/>
      <c r="H38" s="164"/>
      <c r="I38" s="164"/>
      <c r="J38" s="164"/>
      <c r="K38" s="164"/>
      <c r="L38" s="164"/>
      <c r="M38" s="164"/>
      <c r="N38" s="164"/>
      <c r="O38" s="164"/>
      <c r="P38" s="164"/>
      <c r="Q38" s="164"/>
      <c r="R38" s="164"/>
      <c r="S38" s="164"/>
      <c r="T38" s="164"/>
      <c r="U38" s="164"/>
      <c r="V38" s="164"/>
      <c r="W38" s="164"/>
      <c r="X38" s="164"/>
      <c r="Y38" s="164"/>
      <c r="Z38" s="164"/>
      <c r="AA38" s="164"/>
      <c r="AB38" s="164"/>
      <c r="AC38" s="164"/>
      <c r="AD38" s="164"/>
      <c r="AE38" s="164"/>
      <c r="AF38" s="164"/>
      <c r="AG38" s="164"/>
      <c r="AH38" s="164"/>
      <c r="AI38" s="164"/>
      <c r="AJ38" s="164"/>
      <c r="AK38" s="164"/>
    </row>
    <row r="39" customFormat="false" ht="12" hidden="false" customHeight="true" outlineLevel="0" collapsed="false">
      <c r="B39" s="167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4"/>
      <c r="AJ39" s="164"/>
      <c r="AK39" s="164"/>
    </row>
    <row r="40" customFormat="false" ht="12" hidden="false" customHeight="true" outlineLevel="0" collapsed="false">
      <c r="B40" s="164"/>
      <c r="C40" s="164"/>
      <c r="D40" s="164"/>
      <c r="E40" s="164"/>
      <c r="F40" s="164"/>
      <c r="G40" s="164"/>
      <c r="H40" s="164"/>
      <c r="I40" s="164"/>
      <c r="J40" s="164"/>
      <c r="K40" s="164"/>
      <c r="L40" s="164"/>
      <c r="M40" s="164"/>
      <c r="N40" s="164"/>
      <c r="O40" s="164"/>
      <c r="P40" s="164"/>
      <c r="Q40" s="164"/>
      <c r="R40" s="164"/>
      <c r="S40" s="164"/>
      <c r="T40" s="164"/>
      <c r="U40" s="164"/>
      <c r="V40" s="164"/>
      <c r="W40" s="164"/>
      <c r="X40" s="164"/>
      <c r="Y40" s="164"/>
      <c r="Z40" s="164"/>
      <c r="AA40" s="164"/>
      <c r="AB40" s="164"/>
      <c r="AC40" s="164"/>
      <c r="AD40" s="164"/>
      <c r="AE40" s="164"/>
      <c r="AF40" s="164"/>
      <c r="AG40" s="164"/>
      <c r="AH40" s="164"/>
      <c r="AI40" s="164"/>
      <c r="AJ40" s="164"/>
      <c r="AK40" s="164"/>
    </row>
    <row r="65163" customFormat="false" ht="12.8" hidden="false" customHeight="true" outlineLevel="0" collapsed="false"/>
    <row r="65164" customFormat="false" ht="12.8" hidden="false" customHeight="true" outlineLevel="0" collapsed="false"/>
    <row r="65165" customFormat="false" ht="12.8" hidden="false" customHeight="true" outlineLevel="0" collapsed="false"/>
    <row r="65166" customFormat="false" ht="12.8" hidden="false" customHeight="true" outlineLevel="0" collapsed="false"/>
    <row r="65167" customFormat="false" ht="12.8" hidden="false" customHeight="true" outlineLevel="0" collapsed="false"/>
    <row r="65168" customFormat="false" ht="12.8" hidden="false" customHeight="true" outlineLevel="0" collapsed="false"/>
    <row r="65169" customFormat="false" ht="12.8" hidden="false" customHeight="true" outlineLevel="0" collapsed="false"/>
    <row r="65170" customFormat="false" ht="12.8" hidden="false" customHeight="true" outlineLevel="0" collapsed="false"/>
    <row r="65171" customFormat="false" ht="12.8" hidden="false" customHeight="true" outlineLevel="0" collapsed="false"/>
    <row r="65172" customFormat="false" ht="12.8" hidden="false" customHeight="true" outlineLevel="0" collapsed="false"/>
    <row r="65173" customFormat="false" ht="12.8" hidden="false" customHeight="true" outlineLevel="0" collapsed="false"/>
    <row r="65174" customFormat="false" ht="12.8" hidden="false" customHeight="true" outlineLevel="0" collapsed="false"/>
    <row r="65175" customFormat="false" ht="12.8" hidden="false" customHeight="true" outlineLevel="0" collapsed="false"/>
    <row r="65176" customFormat="false" ht="12.8" hidden="false" customHeight="true" outlineLevel="0" collapsed="false"/>
    <row r="65177" customFormat="false" ht="12.8" hidden="false" customHeight="true" outlineLevel="0" collapsed="false"/>
    <row r="65178" customFormat="false" ht="12.8" hidden="false" customHeight="true" outlineLevel="0" collapsed="false"/>
    <row r="65179" customFormat="false" ht="12.8" hidden="false" customHeight="true" outlineLevel="0" collapsed="false"/>
    <row r="65180" customFormat="false" ht="12.8" hidden="false" customHeight="true" outlineLevel="0" collapsed="false"/>
    <row r="65181" customFormat="false" ht="12.8" hidden="false" customHeight="true" outlineLevel="0" collapsed="false"/>
    <row r="65182" customFormat="false" ht="12.8" hidden="false" customHeight="true" outlineLevel="0" collapsed="false"/>
    <row r="65183" customFormat="false" ht="12.8" hidden="false" customHeight="true" outlineLevel="0" collapsed="false"/>
    <row r="65184" customFormat="false" ht="12.8" hidden="false" customHeight="true" outlineLevel="0" collapsed="false"/>
    <row r="65185" customFormat="false" ht="12.8" hidden="false" customHeight="true" outlineLevel="0" collapsed="false"/>
    <row r="65186" customFormat="false" ht="12.8" hidden="false" customHeight="true" outlineLevel="0" collapsed="false"/>
    <row r="65187" customFormat="false" ht="12.8" hidden="false" customHeight="true" outlineLevel="0" collapsed="false"/>
    <row r="65188" customFormat="false" ht="12.8" hidden="false" customHeight="true" outlineLevel="0" collapsed="false"/>
    <row r="65189" customFormat="false" ht="12.8" hidden="false" customHeight="true" outlineLevel="0" collapsed="false"/>
    <row r="65190" customFormat="false" ht="12.8" hidden="false" customHeight="true" outlineLevel="0" collapsed="false"/>
    <row r="65191" customFormat="false" ht="12.8" hidden="false" customHeight="true" outlineLevel="0" collapsed="false"/>
    <row r="65192" customFormat="false" ht="12.8" hidden="false" customHeight="true" outlineLevel="0" collapsed="false"/>
    <row r="65193" customFormat="false" ht="12.8" hidden="false" customHeight="true" outlineLevel="0" collapsed="false"/>
    <row r="65194" customFormat="false" ht="12.8" hidden="false" customHeight="true" outlineLevel="0" collapsed="false"/>
    <row r="65195" customFormat="false" ht="12.8" hidden="false" customHeight="true" outlineLevel="0" collapsed="false"/>
    <row r="65196" customFormat="false" ht="12.8" hidden="false" customHeight="true" outlineLevel="0" collapsed="false"/>
    <row r="65197" customFormat="false" ht="12.8" hidden="false" customHeight="true" outlineLevel="0" collapsed="false"/>
    <row r="65198" customFormat="false" ht="12.8" hidden="false" customHeight="true" outlineLevel="0" collapsed="false"/>
    <row r="65199" customFormat="false" ht="12.8" hidden="false" customHeight="true" outlineLevel="0" collapsed="false"/>
    <row r="65200" customFormat="false" ht="12.8" hidden="false" customHeight="true" outlineLevel="0" collapsed="false"/>
    <row r="65201" customFormat="false" ht="12.8" hidden="false" customHeight="true" outlineLevel="0" collapsed="false"/>
    <row r="65202" customFormat="false" ht="12.8" hidden="false" customHeight="true" outlineLevel="0" collapsed="false"/>
    <row r="65203" customFormat="false" ht="12.8" hidden="false" customHeight="true" outlineLevel="0" collapsed="false"/>
    <row r="65204" customFormat="false" ht="12.8" hidden="false" customHeight="true" outlineLevel="0" collapsed="false"/>
    <row r="65205" customFormat="false" ht="12.8" hidden="false" customHeight="true" outlineLevel="0" collapsed="false"/>
    <row r="65206" customFormat="false" ht="12.8" hidden="false" customHeight="true" outlineLevel="0" collapsed="false"/>
    <row r="65207" customFormat="false" ht="12.8" hidden="false" customHeight="true" outlineLevel="0" collapsed="false"/>
    <row r="65208" customFormat="false" ht="12.8" hidden="false" customHeight="true" outlineLevel="0" collapsed="false"/>
    <row r="65209" customFormat="false" ht="12.8" hidden="false" customHeight="true" outlineLevel="0" collapsed="false"/>
    <row r="65210" customFormat="false" ht="12.8" hidden="false" customHeight="true" outlineLevel="0" collapsed="false"/>
    <row r="65211" customFormat="false" ht="12.8" hidden="false" customHeight="true" outlineLevel="0" collapsed="false"/>
    <row r="65212" customFormat="false" ht="12.8" hidden="false" customHeight="true" outlineLevel="0" collapsed="false"/>
    <row r="65213" customFormat="false" ht="12.8" hidden="false" customHeight="true" outlineLevel="0" collapsed="false"/>
    <row r="65214" customFormat="false" ht="12.8" hidden="false" customHeight="true" outlineLevel="0" collapsed="false"/>
    <row r="65215" customFormat="false" ht="12.8" hidden="false" customHeight="true" outlineLevel="0" collapsed="false"/>
    <row r="65216" customFormat="false" ht="12.8" hidden="false" customHeight="true" outlineLevel="0" collapsed="false"/>
    <row r="65217" customFormat="false" ht="12.8" hidden="false" customHeight="true" outlineLevel="0" collapsed="false"/>
    <row r="65218" customFormat="false" ht="12.8" hidden="false" customHeight="true" outlineLevel="0" collapsed="false"/>
    <row r="65219" customFormat="false" ht="12.8" hidden="false" customHeight="true" outlineLevel="0" collapsed="false"/>
    <row r="65220" customFormat="false" ht="12.8" hidden="false" customHeight="true" outlineLevel="0" collapsed="false"/>
    <row r="65221" customFormat="false" ht="12.8" hidden="false" customHeight="true" outlineLevel="0" collapsed="false"/>
    <row r="65222" customFormat="false" ht="12.8" hidden="false" customHeight="true" outlineLevel="0" collapsed="false"/>
    <row r="65223" customFormat="false" ht="12.8" hidden="false" customHeight="true" outlineLevel="0" collapsed="false"/>
    <row r="65224" customFormat="false" ht="12.8" hidden="false" customHeight="true" outlineLevel="0" collapsed="false"/>
    <row r="65225" customFormat="false" ht="12.8" hidden="false" customHeight="true" outlineLevel="0" collapsed="false"/>
    <row r="65226" customFormat="false" ht="12.8" hidden="false" customHeight="true" outlineLevel="0" collapsed="false"/>
    <row r="65227" customFormat="false" ht="12.8" hidden="false" customHeight="true" outlineLevel="0" collapsed="false"/>
    <row r="65228" customFormat="false" ht="12.8" hidden="false" customHeight="true" outlineLevel="0" collapsed="false"/>
    <row r="65229" customFormat="false" ht="12.8" hidden="false" customHeight="true" outlineLevel="0" collapsed="false"/>
    <row r="65230" customFormat="false" ht="12.8" hidden="false" customHeight="true" outlineLevel="0" collapsed="false"/>
    <row r="65231" customFormat="false" ht="12.8" hidden="false" customHeight="true" outlineLevel="0" collapsed="false"/>
    <row r="65232" customFormat="false" ht="12.8" hidden="false" customHeight="true" outlineLevel="0" collapsed="false"/>
    <row r="65233" customFormat="false" ht="12.8" hidden="false" customHeight="true" outlineLevel="0" collapsed="false"/>
    <row r="65234" customFormat="false" ht="12.8" hidden="false" customHeight="true" outlineLevel="0" collapsed="false"/>
    <row r="65235" customFormat="false" ht="12.8" hidden="false" customHeight="true" outlineLevel="0" collapsed="false"/>
    <row r="65236" customFormat="false" ht="12.8" hidden="false" customHeight="true" outlineLevel="0" collapsed="false"/>
    <row r="65237" customFormat="false" ht="12.8" hidden="false" customHeight="true" outlineLevel="0" collapsed="false"/>
    <row r="65238" customFormat="false" ht="12.8" hidden="false" customHeight="true" outlineLevel="0" collapsed="false"/>
    <row r="65239" customFormat="false" ht="12.8" hidden="false" customHeight="true" outlineLevel="0" collapsed="false"/>
    <row r="65240" customFormat="false" ht="12.8" hidden="false" customHeight="true" outlineLevel="0" collapsed="false"/>
    <row r="65241" customFormat="false" ht="12.8" hidden="false" customHeight="true" outlineLevel="0" collapsed="false"/>
    <row r="65242" customFormat="false" ht="12.8" hidden="false" customHeight="true" outlineLevel="0" collapsed="false"/>
    <row r="65243" customFormat="false" ht="12.8" hidden="false" customHeight="true" outlineLevel="0" collapsed="false"/>
    <row r="65244" customFormat="false" ht="12.8" hidden="false" customHeight="true" outlineLevel="0" collapsed="false"/>
    <row r="65245" customFormat="false" ht="12.8" hidden="false" customHeight="true" outlineLevel="0" collapsed="false"/>
    <row r="65246" customFormat="false" ht="12.8" hidden="false" customHeight="true" outlineLevel="0" collapsed="false"/>
    <row r="65247" customFormat="false" ht="12.8" hidden="false" customHeight="true" outlineLevel="0" collapsed="false"/>
    <row r="65248" customFormat="false" ht="12.8" hidden="false" customHeight="true" outlineLevel="0" collapsed="false"/>
    <row r="65249" customFormat="false" ht="12.8" hidden="false" customHeight="true" outlineLevel="0" collapsed="false"/>
    <row r="65250" customFormat="false" ht="12.8" hidden="false" customHeight="true" outlineLevel="0" collapsed="false"/>
    <row r="65251" customFormat="false" ht="12.8" hidden="false" customHeight="true" outlineLevel="0" collapsed="false"/>
    <row r="65252" customFormat="false" ht="12.8" hidden="false" customHeight="true" outlineLevel="0" collapsed="false"/>
    <row r="65253" customFormat="false" ht="12.8" hidden="false" customHeight="true" outlineLevel="0" collapsed="false"/>
    <row r="65254" customFormat="false" ht="12.8" hidden="false" customHeight="true" outlineLevel="0" collapsed="false"/>
    <row r="65255" customFormat="false" ht="12.8" hidden="false" customHeight="true" outlineLevel="0" collapsed="false"/>
    <row r="65256" customFormat="false" ht="12.8" hidden="false" customHeight="true" outlineLevel="0" collapsed="false"/>
    <row r="65257" customFormat="false" ht="12.8" hidden="false" customHeight="true" outlineLevel="0" collapsed="false"/>
    <row r="65258" customFormat="false" ht="12.8" hidden="false" customHeight="true" outlineLevel="0" collapsed="false"/>
    <row r="65259" customFormat="false" ht="12.8" hidden="false" customHeight="true" outlineLevel="0" collapsed="false"/>
    <row r="65260" customFormat="false" ht="12.8" hidden="false" customHeight="true" outlineLevel="0" collapsed="false"/>
    <row r="65261" customFormat="false" ht="12.8" hidden="false" customHeight="true" outlineLevel="0" collapsed="false"/>
    <row r="65262" customFormat="false" ht="12.8" hidden="false" customHeight="true" outlineLevel="0" collapsed="false"/>
    <row r="65263" customFormat="false" ht="12.8" hidden="false" customHeight="true" outlineLevel="0" collapsed="false"/>
    <row r="65264" customFormat="false" ht="12.8" hidden="false" customHeight="true" outlineLevel="0" collapsed="false"/>
    <row r="65265" customFormat="false" ht="12.8" hidden="false" customHeight="true" outlineLevel="0" collapsed="false"/>
    <row r="65266" customFormat="false" ht="12.8" hidden="false" customHeight="true" outlineLevel="0" collapsed="false"/>
    <row r="65267" customFormat="false" ht="12.8" hidden="false" customHeight="true" outlineLevel="0" collapsed="false"/>
    <row r="65268" customFormat="false" ht="12.8" hidden="false" customHeight="true" outlineLevel="0" collapsed="false"/>
    <row r="65269" customFormat="false" ht="12.8" hidden="false" customHeight="true" outlineLevel="0" collapsed="false"/>
    <row r="65270" customFormat="false" ht="12.8" hidden="false" customHeight="true" outlineLevel="0" collapsed="false"/>
    <row r="65271" customFormat="false" ht="12.8" hidden="false" customHeight="true" outlineLevel="0" collapsed="false"/>
    <row r="65272" customFormat="false" ht="12.8" hidden="false" customHeight="true" outlineLevel="0" collapsed="false"/>
    <row r="65273" customFormat="false" ht="12.8" hidden="false" customHeight="true" outlineLevel="0" collapsed="false"/>
    <row r="65274" customFormat="false" ht="12.8" hidden="false" customHeight="true" outlineLevel="0" collapsed="false"/>
    <row r="65275" customFormat="false" ht="12.8" hidden="false" customHeight="true" outlineLevel="0" collapsed="false"/>
    <row r="65276" customFormat="false" ht="12.8" hidden="false" customHeight="true" outlineLevel="0" collapsed="false"/>
    <row r="65277" customFormat="false" ht="12.8" hidden="false" customHeight="true" outlineLevel="0" collapsed="false"/>
    <row r="65278" customFormat="false" ht="12.8" hidden="false" customHeight="true" outlineLevel="0" collapsed="false"/>
    <row r="65279" customFormat="false" ht="12.8" hidden="false" customHeight="true" outlineLevel="0" collapsed="false"/>
    <row r="65280" customFormat="false" ht="12.8" hidden="false" customHeight="true" outlineLevel="0" collapsed="false"/>
    <row r="65281" customFormat="false" ht="12.8" hidden="false" customHeight="true" outlineLevel="0" collapsed="false"/>
    <row r="65282" customFormat="false" ht="12.8" hidden="false" customHeight="true" outlineLevel="0" collapsed="false"/>
    <row r="65283" customFormat="false" ht="12.8" hidden="false" customHeight="true" outlineLevel="0" collapsed="false"/>
    <row r="65284" customFormat="false" ht="12.8" hidden="false" customHeight="true" outlineLevel="0" collapsed="false"/>
    <row r="65285" customFormat="false" ht="12.8" hidden="false" customHeight="true" outlineLevel="0" collapsed="false"/>
    <row r="65286" customFormat="false" ht="12.8" hidden="false" customHeight="true" outlineLevel="0" collapsed="false"/>
    <row r="65287" customFormat="false" ht="12.8" hidden="false" customHeight="true" outlineLevel="0" collapsed="false"/>
    <row r="65288" customFormat="false" ht="12.8" hidden="false" customHeight="true" outlineLevel="0" collapsed="false"/>
    <row r="65289" customFormat="false" ht="12.8" hidden="false" customHeight="true" outlineLevel="0" collapsed="false"/>
    <row r="65290" customFormat="false" ht="12.8" hidden="false" customHeight="true" outlineLevel="0" collapsed="false"/>
    <row r="65291" customFormat="false" ht="12.8" hidden="false" customHeight="true" outlineLevel="0" collapsed="false"/>
    <row r="65292" customFormat="false" ht="12.8" hidden="false" customHeight="true" outlineLevel="0" collapsed="false"/>
    <row r="65293" customFormat="false" ht="12.8" hidden="false" customHeight="true" outlineLevel="0" collapsed="false"/>
    <row r="65294" customFormat="false" ht="12.8" hidden="false" customHeight="true" outlineLevel="0" collapsed="false"/>
    <row r="65295" customFormat="false" ht="12.8" hidden="false" customHeight="true" outlineLevel="0" collapsed="false"/>
    <row r="65296" customFormat="false" ht="12.8" hidden="false" customHeight="true" outlineLevel="0" collapsed="false"/>
    <row r="65297" customFormat="false" ht="12.8" hidden="false" customHeight="true" outlineLevel="0" collapsed="false"/>
    <row r="65298" customFormat="false" ht="12.8" hidden="false" customHeight="true" outlineLevel="0" collapsed="false"/>
    <row r="65299" customFormat="false" ht="12.8" hidden="false" customHeight="true" outlineLevel="0" collapsed="false"/>
    <row r="65300" customFormat="false" ht="12.8" hidden="false" customHeight="true" outlineLevel="0" collapsed="false"/>
    <row r="65301" customFormat="false" ht="12.8" hidden="false" customHeight="true" outlineLevel="0" collapsed="false"/>
    <row r="65302" customFormat="false" ht="12.8" hidden="false" customHeight="true" outlineLevel="0" collapsed="false"/>
    <row r="65303" customFormat="false" ht="12.8" hidden="false" customHeight="true" outlineLevel="0" collapsed="false"/>
    <row r="65304" customFormat="false" ht="12.8" hidden="false" customHeight="true" outlineLevel="0" collapsed="false"/>
    <row r="65305" customFormat="false" ht="12.8" hidden="false" customHeight="true" outlineLevel="0" collapsed="false"/>
    <row r="65306" customFormat="false" ht="12.8" hidden="false" customHeight="true" outlineLevel="0" collapsed="false"/>
    <row r="65307" customFormat="false" ht="12.8" hidden="false" customHeight="true" outlineLevel="0" collapsed="false"/>
    <row r="65308" customFormat="false" ht="12.8" hidden="false" customHeight="true" outlineLevel="0" collapsed="false"/>
    <row r="65309" customFormat="false" ht="12.8" hidden="false" customHeight="true" outlineLevel="0" collapsed="false"/>
    <row r="65310" customFormat="false" ht="12.8" hidden="false" customHeight="true" outlineLevel="0" collapsed="false"/>
    <row r="65311" customFormat="false" ht="12.8" hidden="false" customHeight="true" outlineLevel="0" collapsed="false"/>
    <row r="65312" customFormat="false" ht="12.8" hidden="false" customHeight="true" outlineLevel="0" collapsed="false"/>
    <row r="65313" customFormat="false" ht="12.8" hidden="false" customHeight="true" outlineLevel="0" collapsed="false"/>
    <row r="65314" customFormat="false" ht="12.8" hidden="false" customHeight="true" outlineLevel="0" collapsed="false"/>
    <row r="65315" customFormat="false" ht="12.8" hidden="false" customHeight="true" outlineLevel="0" collapsed="false"/>
    <row r="65316" customFormat="false" ht="12.8" hidden="false" customHeight="true" outlineLevel="0" collapsed="false"/>
    <row r="65317" customFormat="false" ht="12.8" hidden="false" customHeight="true" outlineLevel="0" collapsed="false"/>
    <row r="65318" customFormat="false" ht="12.8" hidden="false" customHeight="true" outlineLevel="0" collapsed="false"/>
    <row r="65319" customFormat="false" ht="12.8" hidden="false" customHeight="true" outlineLevel="0" collapsed="false"/>
    <row r="65320" customFormat="false" ht="12.8" hidden="false" customHeight="true" outlineLevel="0" collapsed="false"/>
    <row r="65321" customFormat="false" ht="12.8" hidden="false" customHeight="true" outlineLevel="0" collapsed="false"/>
    <row r="65322" customFormat="false" ht="12.8" hidden="false" customHeight="true" outlineLevel="0" collapsed="false"/>
    <row r="65323" customFormat="false" ht="12.8" hidden="false" customHeight="true" outlineLevel="0" collapsed="false"/>
    <row r="65324" customFormat="false" ht="12.8" hidden="false" customHeight="true" outlineLevel="0" collapsed="false"/>
    <row r="65325" customFormat="false" ht="12.8" hidden="false" customHeight="true" outlineLevel="0" collapsed="false"/>
    <row r="65326" customFormat="false" ht="12.8" hidden="false" customHeight="true" outlineLevel="0" collapsed="false"/>
    <row r="65327" customFormat="false" ht="12.8" hidden="false" customHeight="true" outlineLevel="0" collapsed="false"/>
    <row r="65328" customFormat="false" ht="12.8" hidden="false" customHeight="true" outlineLevel="0" collapsed="false"/>
    <row r="65329" customFormat="false" ht="12.8" hidden="false" customHeight="true" outlineLevel="0" collapsed="false"/>
    <row r="65330" customFormat="false" ht="12.8" hidden="false" customHeight="true" outlineLevel="0" collapsed="false"/>
    <row r="65331" customFormat="false" ht="12.8" hidden="false" customHeight="true" outlineLevel="0" collapsed="false"/>
    <row r="65332" customFormat="false" ht="12.8" hidden="false" customHeight="true" outlineLevel="0" collapsed="false"/>
    <row r="65333" customFormat="false" ht="12.8" hidden="false" customHeight="true" outlineLevel="0" collapsed="false"/>
    <row r="65334" customFormat="false" ht="12.8" hidden="false" customHeight="true" outlineLevel="0" collapsed="false"/>
    <row r="65335" customFormat="false" ht="12.8" hidden="false" customHeight="true" outlineLevel="0" collapsed="false"/>
    <row r="65336" customFormat="false" ht="12.8" hidden="false" customHeight="true" outlineLevel="0" collapsed="false"/>
    <row r="65337" customFormat="false" ht="12.8" hidden="false" customHeight="true" outlineLevel="0" collapsed="false"/>
    <row r="65338" customFormat="false" ht="12.8" hidden="false" customHeight="true" outlineLevel="0" collapsed="false"/>
    <row r="65339" customFormat="false" ht="12.8" hidden="false" customHeight="true" outlineLevel="0" collapsed="false"/>
    <row r="65340" customFormat="false" ht="12.8" hidden="false" customHeight="true" outlineLevel="0" collapsed="false"/>
    <row r="65341" customFormat="false" ht="12.8" hidden="false" customHeight="true" outlineLevel="0" collapsed="false"/>
    <row r="65342" customFormat="false" ht="12.8" hidden="false" customHeight="true" outlineLevel="0" collapsed="false"/>
    <row r="65343" customFormat="false" ht="12.8" hidden="false" customHeight="true" outlineLevel="0" collapsed="false"/>
    <row r="65344" customFormat="false" ht="12.8" hidden="false" customHeight="true" outlineLevel="0" collapsed="false"/>
    <row r="65345" customFormat="false" ht="12.8" hidden="false" customHeight="true" outlineLevel="0" collapsed="false"/>
    <row r="65346" customFormat="false" ht="12.8" hidden="false" customHeight="true" outlineLevel="0" collapsed="false"/>
    <row r="65347" customFormat="false" ht="12.8" hidden="false" customHeight="true" outlineLevel="0" collapsed="false"/>
    <row r="65348" customFormat="false" ht="12.8" hidden="false" customHeight="true" outlineLevel="0" collapsed="false"/>
    <row r="65349" customFormat="false" ht="12.8" hidden="false" customHeight="true" outlineLevel="0" collapsed="false"/>
    <row r="65350" customFormat="false" ht="12.8" hidden="false" customHeight="true" outlineLevel="0" collapsed="false"/>
    <row r="65351" customFormat="false" ht="12.8" hidden="false" customHeight="true" outlineLevel="0" collapsed="false"/>
    <row r="65352" customFormat="false" ht="12.8" hidden="false" customHeight="true" outlineLevel="0" collapsed="false"/>
    <row r="65353" customFormat="false" ht="12.8" hidden="false" customHeight="true" outlineLevel="0" collapsed="false"/>
    <row r="65354" customFormat="false" ht="12.8" hidden="false" customHeight="true" outlineLevel="0" collapsed="false"/>
    <row r="65355" customFormat="false" ht="12.8" hidden="false" customHeight="true" outlineLevel="0" collapsed="false"/>
    <row r="65356" customFormat="false" ht="12.8" hidden="false" customHeight="true" outlineLevel="0" collapsed="false"/>
    <row r="65357" customFormat="false" ht="12.8" hidden="false" customHeight="true" outlineLevel="0" collapsed="false"/>
    <row r="65358" customFormat="false" ht="12.8" hidden="false" customHeight="true" outlineLevel="0" collapsed="false"/>
    <row r="65359" customFormat="false" ht="12.8" hidden="false" customHeight="true" outlineLevel="0" collapsed="false"/>
    <row r="65360" customFormat="false" ht="12.8" hidden="false" customHeight="true" outlineLevel="0" collapsed="false"/>
    <row r="65361" customFormat="false" ht="12.8" hidden="false" customHeight="true" outlineLevel="0" collapsed="false"/>
    <row r="65362" customFormat="false" ht="12.8" hidden="false" customHeight="true" outlineLevel="0" collapsed="false"/>
    <row r="65363" customFormat="false" ht="12.8" hidden="false" customHeight="true" outlineLevel="0" collapsed="false"/>
    <row r="65364" customFormat="false" ht="12.8" hidden="false" customHeight="true" outlineLevel="0" collapsed="false"/>
    <row r="65365" customFormat="false" ht="12.8" hidden="false" customHeight="true" outlineLevel="0" collapsed="false"/>
    <row r="65366" customFormat="false" ht="12.8" hidden="false" customHeight="true" outlineLevel="0" collapsed="false"/>
    <row r="65367" customFormat="false" ht="12.8" hidden="false" customHeight="true" outlineLevel="0" collapsed="false"/>
    <row r="65368" customFormat="false" ht="12.8" hidden="false" customHeight="true" outlineLevel="0" collapsed="false"/>
    <row r="65369" customFormat="false" ht="12.8" hidden="false" customHeight="true" outlineLevel="0" collapsed="false"/>
    <row r="65370" customFormat="false" ht="12.8" hidden="false" customHeight="true" outlineLevel="0" collapsed="false"/>
    <row r="65371" customFormat="false" ht="12.8" hidden="false" customHeight="true" outlineLevel="0" collapsed="false"/>
    <row r="65372" customFormat="false" ht="12.8" hidden="false" customHeight="true" outlineLevel="0" collapsed="false"/>
    <row r="65373" customFormat="false" ht="12.8" hidden="false" customHeight="true" outlineLevel="0" collapsed="false"/>
    <row r="65374" customFormat="false" ht="12.8" hidden="false" customHeight="true" outlineLevel="0" collapsed="false"/>
    <row r="65375" customFormat="false" ht="12.8" hidden="false" customHeight="true" outlineLevel="0" collapsed="false"/>
    <row r="65376" customFormat="false" ht="12.8" hidden="false" customHeight="true" outlineLevel="0" collapsed="false"/>
    <row r="65377" customFormat="false" ht="12.8" hidden="false" customHeight="true" outlineLevel="0" collapsed="false"/>
    <row r="65378" customFormat="false" ht="12.8" hidden="false" customHeight="true" outlineLevel="0" collapsed="false"/>
    <row r="65379" customFormat="false" ht="12.8" hidden="false" customHeight="true" outlineLevel="0" collapsed="false"/>
    <row r="65380" customFormat="false" ht="12.8" hidden="false" customHeight="true" outlineLevel="0" collapsed="false"/>
    <row r="65381" customFormat="false" ht="12.8" hidden="false" customHeight="true" outlineLevel="0" collapsed="false"/>
    <row r="65382" customFormat="false" ht="12.8" hidden="false" customHeight="true" outlineLevel="0" collapsed="false"/>
    <row r="65383" customFormat="false" ht="12.8" hidden="false" customHeight="true" outlineLevel="0" collapsed="false"/>
    <row r="65384" customFormat="false" ht="12.8" hidden="false" customHeight="true" outlineLevel="0" collapsed="false"/>
    <row r="65385" customFormat="false" ht="12.8" hidden="false" customHeight="true" outlineLevel="0" collapsed="false"/>
    <row r="65386" customFormat="false" ht="12.8" hidden="false" customHeight="true" outlineLevel="0" collapsed="false"/>
    <row r="65387" customFormat="false" ht="12.8" hidden="false" customHeight="true" outlineLevel="0" collapsed="false"/>
    <row r="65388" customFormat="false" ht="12.8" hidden="false" customHeight="true" outlineLevel="0" collapsed="false"/>
    <row r="65389" customFormat="false" ht="12.8" hidden="false" customHeight="true" outlineLevel="0" collapsed="false"/>
    <row r="65390" customFormat="false" ht="12.8" hidden="false" customHeight="true" outlineLevel="0" collapsed="false"/>
    <row r="65391" customFormat="false" ht="12.8" hidden="false" customHeight="true" outlineLevel="0" collapsed="false"/>
    <row r="65392" customFormat="false" ht="12.8" hidden="false" customHeight="true" outlineLevel="0" collapsed="false"/>
    <row r="65393" customFormat="false" ht="12.8" hidden="false" customHeight="true" outlineLevel="0" collapsed="false"/>
    <row r="65394" customFormat="false" ht="12.8" hidden="false" customHeight="true" outlineLevel="0" collapsed="false"/>
    <row r="65395" customFormat="false" ht="12.8" hidden="false" customHeight="true" outlineLevel="0" collapsed="false"/>
    <row r="65396" customFormat="false" ht="12.8" hidden="false" customHeight="true" outlineLevel="0" collapsed="false"/>
    <row r="65397" customFormat="false" ht="12.8" hidden="false" customHeight="true" outlineLevel="0" collapsed="false"/>
    <row r="65398" customFormat="false" ht="12.8" hidden="false" customHeight="true" outlineLevel="0" collapsed="false"/>
    <row r="65399" customFormat="false" ht="12.8" hidden="false" customHeight="true" outlineLevel="0" collapsed="false"/>
    <row r="65400" customFormat="false" ht="12.8" hidden="false" customHeight="true" outlineLevel="0" collapsed="false"/>
    <row r="65401" customFormat="false" ht="12.8" hidden="false" customHeight="true" outlineLevel="0" collapsed="false"/>
    <row r="65402" customFormat="false" ht="12.8" hidden="false" customHeight="true" outlineLevel="0" collapsed="false"/>
    <row r="65403" customFormat="false" ht="12.8" hidden="false" customHeight="true" outlineLevel="0" collapsed="false"/>
    <row r="65404" customFormat="false" ht="12.8" hidden="false" customHeight="true" outlineLevel="0" collapsed="false"/>
    <row r="65405" customFormat="false" ht="12.8" hidden="false" customHeight="true" outlineLevel="0" collapsed="false"/>
    <row r="65406" customFormat="false" ht="12.8" hidden="false" customHeight="true" outlineLevel="0" collapsed="false"/>
    <row r="65407" customFormat="false" ht="12.8" hidden="false" customHeight="true" outlineLevel="0" collapsed="false"/>
    <row r="65408" customFormat="false" ht="12.8" hidden="false" customHeight="true" outlineLevel="0" collapsed="false"/>
    <row r="65409" customFormat="false" ht="12.8" hidden="false" customHeight="true" outlineLevel="0" collapsed="false"/>
    <row r="65410" customFormat="false" ht="12.8" hidden="false" customHeight="true" outlineLevel="0" collapsed="false"/>
    <row r="65411" customFormat="false" ht="12.8" hidden="false" customHeight="true" outlineLevel="0" collapsed="false"/>
    <row r="65412" customFormat="false" ht="12.8" hidden="false" customHeight="true" outlineLevel="0" collapsed="false"/>
    <row r="65413" customFormat="false" ht="12.8" hidden="false" customHeight="true" outlineLevel="0" collapsed="false"/>
    <row r="65414" customFormat="false" ht="12.8" hidden="false" customHeight="true" outlineLevel="0" collapsed="false"/>
    <row r="65415" customFormat="false" ht="12.8" hidden="false" customHeight="true" outlineLevel="0" collapsed="false"/>
    <row r="65416" customFormat="false" ht="12.8" hidden="false" customHeight="true" outlineLevel="0" collapsed="false"/>
    <row r="65417" customFormat="false" ht="12.8" hidden="false" customHeight="true" outlineLevel="0" collapsed="false"/>
    <row r="65418" customFormat="false" ht="12.8" hidden="false" customHeight="true" outlineLevel="0" collapsed="false"/>
    <row r="65419" customFormat="false" ht="12.8" hidden="false" customHeight="true" outlineLevel="0" collapsed="false"/>
    <row r="65420" customFormat="false" ht="12.8" hidden="false" customHeight="true" outlineLevel="0" collapsed="false"/>
    <row r="65421" customFormat="false" ht="12.8" hidden="false" customHeight="true" outlineLevel="0" collapsed="false"/>
    <row r="65422" customFormat="false" ht="12.8" hidden="false" customHeight="true" outlineLevel="0" collapsed="false"/>
    <row r="65423" customFormat="false" ht="12.8" hidden="false" customHeight="true" outlineLevel="0" collapsed="false"/>
    <row r="65424" customFormat="false" ht="12.8" hidden="false" customHeight="true" outlineLevel="0" collapsed="false"/>
    <row r="65425" customFormat="false" ht="12.8" hidden="false" customHeight="true" outlineLevel="0" collapsed="false"/>
    <row r="65426" customFormat="false" ht="12.8" hidden="false" customHeight="true" outlineLevel="0" collapsed="false"/>
    <row r="65427" customFormat="false" ht="12.8" hidden="false" customHeight="true" outlineLevel="0" collapsed="false"/>
    <row r="65428" customFormat="false" ht="12.8" hidden="false" customHeight="true" outlineLevel="0" collapsed="false"/>
    <row r="65429" customFormat="false" ht="12.8" hidden="false" customHeight="true" outlineLevel="0" collapsed="false"/>
    <row r="65430" customFormat="false" ht="12.8" hidden="false" customHeight="true" outlineLevel="0" collapsed="false"/>
    <row r="65431" customFormat="false" ht="12.8" hidden="false" customHeight="true" outlineLevel="0" collapsed="false"/>
    <row r="65432" customFormat="false" ht="12.8" hidden="false" customHeight="true" outlineLevel="0" collapsed="false"/>
    <row r="65433" customFormat="false" ht="12.8" hidden="false" customHeight="true" outlineLevel="0" collapsed="false"/>
    <row r="65434" customFormat="false" ht="12.8" hidden="false" customHeight="true" outlineLevel="0" collapsed="false"/>
    <row r="65435" customFormat="false" ht="12.8" hidden="false" customHeight="true" outlineLevel="0" collapsed="false"/>
    <row r="65436" customFormat="false" ht="12.8" hidden="false" customHeight="true" outlineLevel="0" collapsed="false"/>
    <row r="65437" customFormat="false" ht="12.8" hidden="false" customHeight="true" outlineLevel="0" collapsed="false"/>
    <row r="65438" customFormat="false" ht="12.8" hidden="false" customHeight="true" outlineLevel="0" collapsed="false"/>
    <row r="65439" customFormat="false" ht="12.8" hidden="false" customHeight="true" outlineLevel="0" collapsed="false"/>
    <row r="65440" customFormat="false" ht="12.8" hidden="false" customHeight="true" outlineLevel="0" collapsed="false"/>
    <row r="65441" customFormat="false" ht="12.8" hidden="false" customHeight="true" outlineLevel="0" collapsed="false"/>
    <row r="65442" customFormat="false" ht="12.8" hidden="false" customHeight="true" outlineLevel="0" collapsed="false"/>
    <row r="65443" customFormat="false" ht="12.8" hidden="false" customHeight="true" outlineLevel="0" collapsed="false"/>
    <row r="65444" customFormat="false" ht="12.8" hidden="false" customHeight="true" outlineLevel="0" collapsed="false"/>
    <row r="65445" customFormat="false" ht="12.8" hidden="false" customHeight="true" outlineLevel="0" collapsed="false"/>
    <row r="65446" customFormat="false" ht="12.8" hidden="false" customHeight="true" outlineLevel="0" collapsed="false"/>
    <row r="65447" customFormat="false" ht="12.8" hidden="false" customHeight="true" outlineLevel="0" collapsed="false"/>
    <row r="65448" customFormat="false" ht="12.8" hidden="false" customHeight="true" outlineLevel="0" collapsed="false"/>
    <row r="65449" customFormat="false" ht="12.8" hidden="false" customHeight="true" outlineLevel="0" collapsed="false"/>
    <row r="65450" customFormat="false" ht="12.8" hidden="false" customHeight="true" outlineLevel="0" collapsed="false"/>
    <row r="65451" customFormat="false" ht="12.8" hidden="false" customHeight="true" outlineLevel="0" collapsed="false"/>
    <row r="65452" customFormat="false" ht="12.8" hidden="false" customHeight="true" outlineLevel="0" collapsed="false"/>
    <row r="65453" customFormat="false" ht="12.8" hidden="false" customHeight="true" outlineLevel="0" collapsed="false"/>
    <row r="65454" customFormat="false" ht="12.8" hidden="false" customHeight="true" outlineLevel="0" collapsed="false"/>
    <row r="65455" customFormat="false" ht="12.8" hidden="false" customHeight="true" outlineLevel="0" collapsed="false"/>
    <row r="65456" customFormat="false" ht="12.8" hidden="false" customHeight="true" outlineLevel="0" collapsed="false"/>
    <row r="1048473" customFormat="false" ht="12.8" hidden="false" customHeight="true" outlineLevel="0" collapsed="false"/>
    <row r="1048474" customFormat="false" ht="12.8" hidden="false" customHeight="true" outlineLevel="0" collapsed="false"/>
    <row r="1048475" customFormat="false" ht="12.8" hidden="false" customHeight="true" outlineLevel="0" collapsed="false"/>
    <row r="1048476" customFormat="false" ht="12.8" hidden="false" customHeight="true" outlineLevel="0" collapsed="false"/>
    <row r="1048477" customFormat="false" ht="12.8" hidden="false" customHeight="true" outlineLevel="0" collapsed="false"/>
    <row r="1048478" customFormat="false" ht="12.8" hidden="false" customHeight="true" outlineLevel="0" collapsed="false"/>
    <row r="1048479" customFormat="false" ht="12.8" hidden="false" customHeight="true" outlineLevel="0" collapsed="false"/>
    <row r="1048480" customFormat="false" ht="12.8" hidden="false" customHeight="true" outlineLevel="0" collapsed="false"/>
    <row r="1048481" customFormat="false" ht="12.8" hidden="false" customHeight="true" outlineLevel="0" collapsed="false"/>
    <row r="1048482" customFormat="false" ht="12.8" hidden="false" customHeight="true" outlineLevel="0" collapsed="false"/>
    <row r="1048483" customFormat="false" ht="12.8" hidden="false" customHeight="true" outlineLevel="0" collapsed="false"/>
    <row r="1048484" customFormat="false" ht="12.8" hidden="false" customHeight="true" outlineLevel="0" collapsed="false"/>
    <row r="1048485" customFormat="false" ht="12.8" hidden="false" customHeight="true" outlineLevel="0" collapsed="false"/>
    <row r="1048486" customFormat="false" ht="12.8" hidden="false" customHeight="true" outlineLevel="0" collapsed="false"/>
    <row r="1048487" customFormat="false" ht="12.8" hidden="false" customHeight="true" outlineLevel="0" collapsed="false"/>
    <row r="1048488" customFormat="false" ht="12.8" hidden="false" customHeight="true" outlineLevel="0" collapsed="false"/>
    <row r="1048489" customFormat="false" ht="12.8" hidden="false" customHeight="true" outlineLevel="0" collapsed="false"/>
    <row r="1048490" customFormat="false" ht="12.8" hidden="false" customHeight="true" outlineLevel="0" collapsed="false"/>
    <row r="1048491" customFormat="false" ht="12.8" hidden="false" customHeight="true" outlineLevel="0" collapsed="false"/>
    <row r="1048492" customFormat="false" ht="12.8" hidden="false" customHeight="true" outlineLevel="0" collapsed="false"/>
    <row r="1048493" customFormat="false" ht="12.8" hidden="false" customHeight="true" outlineLevel="0" collapsed="false"/>
    <row r="1048494" customFormat="false" ht="12.8" hidden="false" customHeight="true" outlineLevel="0" collapsed="false"/>
    <row r="1048495" customFormat="false" ht="12.8" hidden="false" customHeight="true" outlineLevel="0" collapsed="false"/>
    <row r="1048496" customFormat="false" ht="12.8" hidden="false" customHeight="true" outlineLevel="0" collapsed="false"/>
    <row r="1048497" customFormat="false" ht="12.8" hidden="false" customHeight="true" outlineLevel="0" collapsed="false"/>
    <row r="1048498" customFormat="false" ht="12.8" hidden="false" customHeight="true" outlineLevel="0" collapsed="false"/>
    <row r="1048499" customFormat="false" ht="12.8" hidden="false" customHeight="true" outlineLevel="0" collapsed="false"/>
    <row r="1048500" customFormat="false" ht="12.8" hidden="false" customHeight="true" outlineLevel="0" collapsed="false"/>
    <row r="1048501" customFormat="false" ht="12.8" hidden="false" customHeight="true" outlineLevel="0" collapsed="false"/>
    <row r="1048502" customFormat="false" ht="12.8" hidden="false" customHeight="true" outlineLevel="0" collapsed="false"/>
    <row r="1048503" customFormat="false" ht="12.8" hidden="false" customHeight="true" outlineLevel="0" collapsed="false"/>
    <row r="1048504" customFormat="false" ht="12.8" hidden="false" customHeight="true" outlineLevel="0" collapsed="false"/>
    <row r="1048505" customFormat="false" ht="12.8" hidden="false" customHeight="true" outlineLevel="0" collapsed="false"/>
    <row r="1048506" customFormat="false" ht="12.8" hidden="false" customHeight="true" outlineLevel="0" collapsed="false"/>
    <row r="1048507" customFormat="false" ht="12.8" hidden="false" customHeight="true" outlineLevel="0" collapsed="false"/>
    <row r="1048508" customFormat="false" ht="12.8" hidden="false" customHeight="true" outlineLevel="0" collapsed="false"/>
    <row r="1048509" customFormat="false" ht="12.8" hidden="false" customHeight="true" outlineLevel="0" collapsed="false"/>
    <row r="1048510" customFormat="false" ht="12.8" hidden="false" customHeight="true" outlineLevel="0" collapsed="false"/>
    <row r="1048511" customFormat="false" ht="12.8" hidden="false" customHeight="true" outlineLevel="0" collapsed="false"/>
    <row r="1048512" customFormat="false" ht="12.8" hidden="false" customHeight="true" outlineLevel="0" collapsed="false"/>
    <row r="1048513" customFormat="false" ht="12.8" hidden="false" customHeight="true" outlineLevel="0" collapsed="false"/>
    <row r="1048514" customFormat="false" ht="12.8" hidden="false" customHeight="true" outlineLevel="0" collapsed="false"/>
    <row r="1048515" customFormat="false" ht="12.8" hidden="false" customHeight="true" outlineLevel="0" collapsed="false"/>
    <row r="1048516" customFormat="false" ht="12.8" hidden="false" customHeight="true" outlineLevel="0" collapsed="false"/>
    <row r="1048517" customFormat="false" ht="12.8" hidden="false" customHeight="true" outlineLevel="0" collapsed="false"/>
    <row r="1048518" customFormat="false" ht="12.8" hidden="false" customHeight="true" outlineLevel="0" collapsed="false"/>
    <row r="1048519" customFormat="false" ht="12.8" hidden="false" customHeight="true" outlineLevel="0" collapsed="false"/>
    <row r="1048520" customFormat="false" ht="12.8" hidden="false" customHeight="true" outlineLevel="0" collapsed="false"/>
    <row r="1048521" customFormat="false" ht="12.8" hidden="false" customHeight="true" outlineLevel="0" collapsed="false"/>
    <row r="1048522" customFormat="false" ht="12.8" hidden="false" customHeight="true" outlineLevel="0" collapsed="false"/>
    <row r="1048523" customFormat="false" ht="12.8" hidden="false" customHeight="true" outlineLevel="0" collapsed="false"/>
    <row r="1048524" customFormat="false" ht="12.8" hidden="false" customHeight="true" outlineLevel="0" collapsed="false"/>
    <row r="1048525" customFormat="false" ht="12.8" hidden="false" customHeight="true" outlineLevel="0" collapsed="false"/>
    <row r="1048526" customFormat="false" ht="12.8" hidden="false" customHeight="true" outlineLevel="0" collapsed="false"/>
    <row r="1048527" customFormat="false" ht="12.8" hidden="false" customHeight="true" outlineLevel="0" collapsed="false"/>
    <row r="1048528" customFormat="false" ht="12.8" hidden="false" customHeight="true" outlineLevel="0" collapsed="false"/>
    <row r="1048529" customFormat="false" ht="12.8" hidden="false" customHeight="true" outlineLevel="0" collapsed="false"/>
    <row r="1048530" customFormat="false" ht="12.8" hidden="false" customHeight="true" outlineLevel="0" collapsed="false"/>
    <row r="1048531" customFormat="false" ht="12.8" hidden="false" customHeight="true" outlineLevel="0" collapsed="false"/>
    <row r="1048532" customFormat="false" ht="12.8" hidden="false" customHeight="true" outlineLevel="0" collapsed="false"/>
    <row r="1048533" customFormat="false" ht="12.8" hidden="false" customHeight="true" outlineLevel="0" collapsed="false"/>
    <row r="1048534" customFormat="false" ht="12.8" hidden="false" customHeight="true" outlineLevel="0" collapsed="false"/>
    <row r="1048535" customFormat="false" ht="12.8" hidden="false" customHeight="true" outlineLevel="0" collapsed="false"/>
    <row r="1048536" customFormat="false" ht="12.8" hidden="false" customHeight="true" outlineLevel="0" collapsed="false"/>
    <row r="1048537" customFormat="false" ht="12.8" hidden="false" customHeight="true" outlineLevel="0" collapsed="false"/>
    <row r="1048538" customFormat="false" ht="12.8" hidden="false" customHeight="true" outlineLevel="0" collapsed="false"/>
    <row r="1048539" customFormat="false" ht="12.8" hidden="false" customHeight="true" outlineLevel="0" collapsed="false"/>
    <row r="1048540" customFormat="false" ht="12.8" hidden="false" customHeight="true" outlineLevel="0" collapsed="false"/>
    <row r="1048541" customFormat="false" ht="12.8" hidden="false" customHeight="true" outlineLevel="0" collapsed="false"/>
    <row r="1048542" customFormat="false" ht="12.8" hidden="false" customHeight="true" outlineLevel="0" collapsed="false"/>
    <row r="1048543" customFormat="false" ht="12.8" hidden="false" customHeight="true" outlineLevel="0" collapsed="false"/>
    <row r="1048544" customFormat="false" ht="12.8" hidden="false" customHeight="true" outlineLevel="0" collapsed="false"/>
    <row r="1048545" customFormat="false" ht="12.8" hidden="false" customHeight="true" outlineLevel="0" collapsed="false"/>
    <row r="1048546" customFormat="false" ht="12.8" hidden="false" customHeight="true" outlineLevel="0" collapsed="false"/>
    <row r="1048547" customFormat="false" ht="12.8" hidden="false" customHeight="true" outlineLevel="0" collapsed="false"/>
    <row r="1048548" customFormat="false" ht="12.8" hidden="false" customHeight="true" outlineLevel="0" collapsed="false"/>
    <row r="1048549" customFormat="false" ht="12.8" hidden="false" customHeight="true" outlineLevel="0" collapsed="false"/>
    <row r="1048550" customFormat="false" ht="12.8" hidden="false" customHeight="true" outlineLevel="0" collapsed="false"/>
    <row r="1048551" customFormat="false" ht="12.8" hidden="false" customHeight="true" outlineLevel="0" collapsed="false"/>
    <row r="1048552" customFormat="false" ht="12.8" hidden="false" customHeight="true" outlineLevel="0" collapsed="false"/>
    <row r="1048553" customFormat="false" ht="12.8" hidden="false" customHeight="true" outlineLevel="0" collapsed="false"/>
    <row r="1048554" customFormat="false" ht="12.8" hidden="false" customHeight="true" outlineLevel="0" collapsed="false"/>
    <row r="1048555" customFormat="false" ht="12.8" hidden="false" customHeight="true" outlineLevel="0" collapsed="false"/>
    <row r="1048556" customFormat="false" ht="12.8" hidden="false" customHeight="true" outlineLevel="0" collapsed="false"/>
    <row r="1048557" customFormat="false" ht="12.8" hidden="false" customHeight="true" outlineLevel="0" collapsed="false"/>
    <row r="1048558" customFormat="false" ht="12.8" hidden="false" customHeight="true" outlineLevel="0" collapsed="false"/>
    <row r="1048559" customFormat="false" ht="12.8" hidden="false" customHeight="true" outlineLevel="0" collapsed="false"/>
    <row r="1048560" customFormat="false" ht="12.8" hidden="false" customHeight="true" outlineLevel="0" collapsed="false"/>
    <row r="1048561" customFormat="false" ht="12.8" hidden="false" customHeight="true" outlineLevel="0" collapsed="false"/>
    <row r="1048562" customFormat="false" ht="12.8" hidden="false" customHeight="true" outlineLevel="0" collapsed="false"/>
    <row r="1048563" customFormat="false" ht="12.8" hidden="false" customHeight="tru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18">
    <mergeCell ref="B2:I2"/>
    <mergeCell ref="B4:I4"/>
    <mergeCell ref="B7:C7"/>
    <mergeCell ref="B8:C8"/>
    <mergeCell ref="B9:C9"/>
    <mergeCell ref="B10:C10"/>
    <mergeCell ref="B11:C11"/>
    <mergeCell ref="B12:D12"/>
    <mergeCell ref="B14:I14"/>
    <mergeCell ref="B15:E15"/>
    <mergeCell ref="F15:I15"/>
    <mergeCell ref="B16:C16"/>
    <mergeCell ref="D16:E16"/>
    <mergeCell ref="F16:G16"/>
    <mergeCell ref="H16:I16"/>
    <mergeCell ref="B22:G22"/>
    <mergeCell ref="B23:E23"/>
    <mergeCell ref="F23:G23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>&amp;C&amp;"Times New Roman,Normal"&amp;12&amp;A</oddHeader>
    <oddFooter>&amp;C&amp;"Times New Roman,Normal"&amp;12Página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E7E6E6"/>
    <pageSetUpPr fitToPage="true"/>
  </sheetPr>
  <dimension ref="A1:AMJ156"/>
  <sheetViews>
    <sheetView showFormulas="false" showGridLines="true" showRowColHeaders="true" showZeros="true" rightToLeft="false" tabSelected="false" showOutlineSymbols="true" defaultGridColor="true" view="normal" topLeftCell="A2" colorId="64" zoomScale="90" zoomScaleNormal="90" zoomScalePageLayoutView="100" workbookViewId="0">
      <selection pane="topLeft" activeCell="B7" activeCellId="0" sqref="B7"/>
    </sheetView>
  </sheetViews>
  <sheetFormatPr defaultRowHeight="12.75" zeroHeight="false" outlineLevelRow="0" outlineLevelCol="0"/>
  <cols>
    <col collapsed="false" customWidth="true" hidden="false" outlineLevel="0" max="1" min="1" style="1" width="32.87"/>
    <col collapsed="false" customWidth="true" hidden="false" outlineLevel="0" max="2" min="2" style="1" width="61.31"/>
    <col collapsed="false" customWidth="true" hidden="false" outlineLevel="0" max="3" min="3" style="1" width="14.57"/>
    <col collapsed="false" customWidth="true" hidden="false" outlineLevel="0" max="4" min="4" style="2" width="29.71"/>
    <col collapsed="false" customWidth="true" hidden="false" outlineLevel="0" max="1025" min="5" style="3" width="9.13"/>
  </cols>
  <sheetData>
    <row r="1" customFormat="false" ht="12.75" hidden="false" customHeight="false" outlineLevel="0" collapsed="false">
      <c r="A1" s="4"/>
      <c r="B1" s="4"/>
      <c r="C1" s="4"/>
      <c r="D1" s="5"/>
    </row>
    <row r="2" customFormat="false" ht="12.75" hidden="false" customHeight="false" outlineLevel="0" collapsed="false">
      <c r="A2" s="6" t="s">
        <v>0</v>
      </c>
      <c r="B2" s="6"/>
      <c r="C2" s="6"/>
      <c r="D2" s="6"/>
      <c r="E2" s="7"/>
    </row>
    <row r="3" customFormat="false" ht="12.75" hidden="false" customHeight="false" outlineLevel="0" collapsed="false">
      <c r="A3" s="8"/>
      <c r="B3" s="8"/>
      <c r="C3" s="8"/>
      <c r="D3" s="8"/>
      <c r="E3" s="7"/>
    </row>
    <row r="4" customFormat="false" ht="12.75" hidden="false" customHeight="false" outlineLevel="0" collapsed="false">
      <c r="A4" s="8" t="s">
        <v>157</v>
      </c>
      <c r="B4" s="8"/>
      <c r="C4" s="8"/>
      <c r="D4" s="8"/>
      <c r="E4" s="7"/>
    </row>
    <row r="5" customFormat="false" ht="12.75" hidden="false" customHeight="false" outlineLevel="0" collapsed="false">
      <c r="A5" s="9"/>
      <c r="B5" s="9"/>
      <c r="C5" s="9"/>
      <c r="D5" s="9"/>
      <c r="E5" s="7"/>
    </row>
    <row r="6" customFormat="false" ht="12.75" hidden="false" customHeight="true" outlineLevel="0" collapsed="false">
      <c r="A6" s="10" t="s">
        <v>2</v>
      </c>
      <c r="B6" s="11" t="s">
        <v>3</v>
      </c>
      <c r="C6" s="11"/>
      <c r="D6" s="11"/>
      <c r="E6" s="7"/>
    </row>
    <row r="7" customFormat="false" ht="12.75" hidden="false" customHeight="true" outlineLevel="0" collapsed="false">
      <c r="A7" s="10" t="s">
        <v>158</v>
      </c>
      <c r="B7" s="12" t="s">
        <v>5</v>
      </c>
      <c r="C7" s="12"/>
      <c r="D7" s="12"/>
      <c r="E7" s="7"/>
    </row>
    <row r="8" customFormat="false" ht="12.75" hidden="false" customHeight="false" outlineLevel="0" collapsed="false">
      <c r="A8" s="11"/>
      <c r="B8" s="11"/>
      <c r="C8" s="11"/>
      <c r="D8" s="11"/>
      <c r="E8" s="7"/>
    </row>
    <row r="9" customFormat="false" ht="12.75" hidden="false" customHeight="false" outlineLevel="0" collapsed="false">
      <c r="A9" s="13" t="s">
        <v>6</v>
      </c>
      <c r="B9" s="14"/>
      <c r="C9" s="14"/>
      <c r="D9" s="15"/>
      <c r="E9" s="7"/>
    </row>
    <row r="10" customFormat="false" ht="12.75" hidden="false" customHeight="false" outlineLevel="0" collapsed="false">
      <c r="A10" s="9"/>
      <c r="B10" s="9"/>
      <c r="C10" s="9"/>
      <c r="D10" s="9"/>
      <c r="E10" s="7"/>
    </row>
    <row r="11" customFormat="false" ht="13.5" hidden="false" customHeight="true" outlineLevel="0" collapsed="false">
      <c r="A11" s="12" t="s">
        <v>7</v>
      </c>
      <c r="B11" s="12"/>
      <c r="C11" s="12"/>
      <c r="D11" s="12"/>
      <c r="E11" s="7"/>
    </row>
    <row r="12" customFormat="false" ht="12.75" hidden="false" customHeight="true" outlineLevel="0" collapsed="false">
      <c r="A12" s="11" t="s">
        <v>8</v>
      </c>
      <c r="B12" s="11" t="s">
        <v>9</v>
      </c>
      <c r="C12" s="11"/>
      <c r="D12" s="11"/>
      <c r="E12" s="7"/>
    </row>
    <row r="13" customFormat="false" ht="12.75" hidden="false" customHeight="true" outlineLevel="0" collapsed="false">
      <c r="A13" s="11" t="s">
        <v>10</v>
      </c>
      <c r="B13" s="11" t="s">
        <v>11</v>
      </c>
      <c r="C13" s="11"/>
      <c r="D13" s="11" t="s">
        <v>12</v>
      </c>
      <c r="E13" s="7"/>
    </row>
    <row r="14" customFormat="false" ht="12.75" hidden="false" customHeight="true" outlineLevel="0" collapsed="false">
      <c r="A14" s="11" t="s">
        <v>13</v>
      </c>
      <c r="B14" s="11" t="s">
        <v>14</v>
      </c>
      <c r="C14" s="11"/>
      <c r="D14" s="11" t="s">
        <v>159</v>
      </c>
      <c r="E14" s="7"/>
    </row>
    <row r="15" customFormat="false" ht="12.75" hidden="false" customHeight="true" outlineLevel="0" collapsed="false">
      <c r="A15" s="11" t="s">
        <v>16</v>
      </c>
      <c r="B15" s="11" t="s">
        <v>17</v>
      </c>
      <c r="C15" s="11"/>
      <c r="D15" s="11" t="n">
        <v>12</v>
      </c>
      <c r="E15" s="7"/>
    </row>
    <row r="16" customFormat="false" ht="12.75" hidden="false" customHeight="false" outlineLevel="0" collapsed="false">
      <c r="A16" s="9"/>
      <c r="B16" s="9"/>
      <c r="C16" s="9"/>
      <c r="D16" s="9"/>
      <c r="E16" s="7"/>
    </row>
    <row r="17" customFormat="false" ht="12.75" hidden="false" customHeight="false" outlineLevel="0" collapsed="false">
      <c r="A17" s="16" t="s">
        <v>18</v>
      </c>
      <c r="B17" s="16"/>
      <c r="C17" s="16"/>
      <c r="D17" s="16"/>
      <c r="E17" s="7"/>
    </row>
    <row r="18" customFormat="false" ht="12.75" hidden="false" customHeight="true" outlineLevel="0" collapsed="false">
      <c r="A18" s="17" t="s">
        <v>19</v>
      </c>
      <c r="B18" s="17"/>
      <c r="C18" s="17"/>
      <c r="D18" s="17"/>
      <c r="E18" s="7"/>
      <c r="AMI18" s="18"/>
      <c r="AMJ18" s="18"/>
    </row>
    <row r="19" customFormat="false" ht="12.75" hidden="false" customHeight="true" outlineLevel="0" collapsed="false">
      <c r="A19" s="11" t="s">
        <v>20</v>
      </c>
      <c r="B19" s="11"/>
      <c r="C19" s="11"/>
      <c r="D19" s="11"/>
      <c r="E19" s="7"/>
      <c r="AMI19" s="18"/>
      <c r="AMJ19" s="18"/>
    </row>
    <row r="20" customFormat="false" ht="12.75" hidden="false" customHeight="false" outlineLevel="0" collapsed="false">
      <c r="A20" s="9"/>
      <c r="B20" s="9"/>
      <c r="C20" s="9"/>
      <c r="D20" s="9"/>
      <c r="E20" s="7"/>
    </row>
    <row r="21" customFormat="false" ht="12.75" hidden="false" customHeight="false" outlineLevel="0" collapsed="false">
      <c r="A21" s="16" t="s">
        <v>21</v>
      </c>
      <c r="B21" s="16"/>
      <c r="C21" s="16"/>
      <c r="D21" s="16"/>
      <c r="E21" s="7"/>
    </row>
    <row r="22" customFormat="false" ht="12.75" hidden="false" customHeight="false" outlineLevel="0" collapsed="false">
      <c r="A22" s="16" t="s">
        <v>22</v>
      </c>
      <c r="B22" s="16"/>
      <c r="C22" s="16"/>
      <c r="D22" s="16"/>
      <c r="E22" s="7"/>
    </row>
    <row r="23" customFormat="false" ht="15.75" hidden="false" customHeight="true" outlineLevel="0" collapsed="false">
      <c r="A23" s="17" t="s">
        <v>23</v>
      </c>
      <c r="B23" s="17"/>
      <c r="C23" s="17"/>
      <c r="D23" s="17"/>
      <c r="E23" s="7"/>
    </row>
    <row r="24" customFormat="false" ht="23.65" hidden="false" customHeight="true" outlineLevel="0" collapsed="false">
      <c r="A24" s="11" t="n">
        <v>1</v>
      </c>
      <c r="B24" s="19" t="s">
        <v>24</v>
      </c>
      <c r="C24" s="19"/>
      <c r="D24" s="11" t="str">
        <f aca="false">A19</f>
        <v>Limpeza e Conservação</v>
      </c>
      <c r="E24" s="7"/>
    </row>
    <row r="25" customFormat="false" ht="12.75" hidden="false" customHeight="true" outlineLevel="0" collapsed="false">
      <c r="A25" s="11" t="n">
        <v>2</v>
      </c>
      <c r="B25" s="19" t="s">
        <v>25</v>
      </c>
      <c r="C25" s="19"/>
      <c r="D25" s="11" t="s">
        <v>26</v>
      </c>
      <c r="E25" s="7"/>
    </row>
    <row r="26" customFormat="false" ht="12.75" hidden="false" customHeight="true" outlineLevel="0" collapsed="false">
      <c r="A26" s="11" t="n">
        <v>2</v>
      </c>
      <c r="B26" s="19" t="s">
        <v>27</v>
      </c>
      <c r="C26" s="19"/>
      <c r="D26" s="20" t="n">
        <v>1100.29</v>
      </c>
      <c r="E26" s="7"/>
    </row>
    <row r="27" customFormat="false" ht="23.65" hidden="false" customHeight="true" outlineLevel="0" collapsed="false">
      <c r="A27" s="11" t="n">
        <v>3</v>
      </c>
      <c r="B27" s="19" t="s">
        <v>28</v>
      </c>
      <c r="C27" s="19"/>
      <c r="D27" s="11" t="str">
        <f aca="false">A4</f>
        <v>SERVENTE DE LIMPEZA (INSALUBRIDADE)</v>
      </c>
      <c r="E27" s="7"/>
    </row>
    <row r="28" customFormat="false" ht="12.75" hidden="false" customHeight="true" outlineLevel="0" collapsed="false">
      <c r="A28" s="11" t="n">
        <v>4</v>
      </c>
      <c r="B28" s="19" t="s">
        <v>29</v>
      </c>
      <c r="C28" s="19"/>
      <c r="D28" s="21" t="n">
        <v>43466</v>
      </c>
      <c r="E28" s="7"/>
    </row>
    <row r="29" customFormat="false" ht="12.75" hidden="false" customHeight="false" outlineLevel="0" collapsed="false">
      <c r="A29" s="9"/>
      <c r="B29" s="9"/>
      <c r="C29" s="9"/>
      <c r="D29" s="9"/>
      <c r="E29" s="7"/>
    </row>
    <row r="30" customFormat="false" ht="12.75" hidden="false" customHeight="false" outlineLevel="0" collapsed="false">
      <c r="A30" s="16" t="s">
        <v>30</v>
      </c>
      <c r="B30" s="16"/>
      <c r="C30" s="16"/>
      <c r="D30" s="16"/>
      <c r="E30" s="7"/>
    </row>
    <row r="31" customFormat="false" ht="12.75" hidden="false" customHeight="true" outlineLevel="0" collapsed="false">
      <c r="A31" s="17" t="n">
        <v>1</v>
      </c>
      <c r="B31" s="17" t="s">
        <v>31</v>
      </c>
      <c r="C31" s="17"/>
      <c r="D31" s="17" t="s">
        <v>32</v>
      </c>
      <c r="E31" s="7"/>
    </row>
    <row r="32" customFormat="false" ht="12.75" hidden="false" customHeight="true" outlineLevel="0" collapsed="false">
      <c r="A32" s="11" t="s">
        <v>8</v>
      </c>
      <c r="B32" s="19" t="s">
        <v>33</v>
      </c>
      <c r="C32" s="19"/>
      <c r="D32" s="22" t="n">
        <v>1100.29</v>
      </c>
      <c r="E32" s="7"/>
    </row>
    <row r="33" customFormat="false" ht="12.75" hidden="false" customHeight="true" outlineLevel="0" collapsed="false">
      <c r="A33" s="11" t="s">
        <v>10</v>
      </c>
      <c r="B33" s="19" t="s">
        <v>34</v>
      </c>
      <c r="C33" s="19"/>
      <c r="D33" s="23" t="n">
        <v>0</v>
      </c>
      <c r="E33" s="7"/>
    </row>
    <row r="34" customFormat="false" ht="18" hidden="false" customHeight="true" outlineLevel="0" collapsed="false">
      <c r="A34" s="11" t="s">
        <v>13</v>
      </c>
      <c r="B34" s="19" t="s">
        <v>35</v>
      </c>
      <c r="C34" s="19"/>
      <c r="D34" s="23" t="n">
        <f aca="false">998*0.4</f>
        <v>399.2</v>
      </c>
      <c r="E34" s="7"/>
      <c r="F34" s="24"/>
    </row>
    <row r="35" customFormat="false" ht="36.75" hidden="false" customHeight="true" outlineLevel="0" collapsed="false">
      <c r="A35" s="11" t="s">
        <v>16</v>
      </c>
      <c r="B35" s="19" t="s">
        <v>36</v>
      </c>
      <c r="C35" s="19"/>
      <c r="D35" s="23" t="n">
        <v>0</v>
      </c>
      <c r="E35" s="7"/>
      <c r="F35" s="25"/>
    </row>
    <row r="36" customFormat="false" ht="24.75" hidden="false" customHeight="true" outlineLevel="0" collapsed="false">
      <c r="A36" s="11" t="s">
        <v>37</v>
      </c>
      <c r="B36" s="19" t="s">
        <v>38</v>
      </c>
      <c r="C36" s="19"/>
      <c r="D36" s="23" t="n">
        <v>0</v>
      </c>
      <c r="E36" s="7"/>
      <c r="F36" s="25"/>
    </row>
    <row r="37" customFormat="false" ht="32.25" hidden="false" customHeight="true" outlineLevel="0" collapsed="false">
      <c r="A37" s="11" t="s">
        <v>39</v>
      </c>
      <c r="B37" s="19" t="s">
        <v>40</v>
      </c>
      <c r="C37" s="19"/>
      <c r="D37" s="23" t="n">
        <v>0</v>
      </c>
      <c r="E37" s="7"/>
      <c r="F37" s="25"/>
    </row>
    <row r="38" customFormat="false" ht="26.25" hidden="false" customHeight="true" outlineLevel="0" collapsed="false">
      <c r="A38" s="11" t="s">
        <v>41</v>
      </c>
      <c r="B38" s="19" t="s">
        <v>42</v>
      </c>
      <c r="C38" s="19"/>
      <c r="D38" s="23" t="n">
        <v>0</v>
      </c>
      <c r="E38" s="7"/>
      <c r="F38" s="25"/>
    </row>
    <row r="39" customFormat="false" ht="12.75" hidden="false" customHeight="true" outlineLevel="0" collapsed="false">
      <c r="A39" s="11" t="s">
        <v>43</v>
      </c>
      <c r="B39" s="19" t="s">
        <v>44</v>
      </c>
      <c r="C39" s="19"/>
      <c r="D39" s="22" t="n">
        <v>42.4</v>
      </c>
      <c r="E39" s="7"/>
      <c r="F39" s="25"/>
    </row>
    <row r="40" customFormat="false" ht="12.75" hidden="false" customHeight="true" outlineLevel="0" collapsed="false">
      <c r="A40" s="11" t="s">
        <v>45</v>
      </c>
      <c r="B40" s="19" t="s">
        <v>46</v>
      </c>
      <c r="C40" s="19"/>
      <c r="D40" s="23" t="n">
        <v>0</v>
      </c>
      <c r="E40" s="7"/>
      <c r="F40" s="25"/>
    </row>
    <row r="41" customFormat="false" ht="12.75" hidden="false" customHeight="true" outlineLevel="0" collapsed="false">
      <c r="A41" s="26"/>
      <c r="B41" s="17" t="s">
        <v>47</v>
      </c>
      <c r="C41" s="17"/>
      <c r="D41" s="27" t="n">
        <f aca="false">SUM(D32:D40)</f>
        <v>1541.89</v>
      </c>
      <c r="E41" s="7"/>
      <c r="F41" s="25"/>
    </row>
    <row r="42" customFormat="false" ht="12.75" hidden="false" customHeight="true" outlineLevel="0" collapsed="false">
      <c r="A42" s="11" t="s">
        <v>48</v>
      </c>
      <c r="B42" s="11"/>
      <c r="C42" s="11"/>
      <c r="D42" s="11"/>
      <c r="E42" s="7"/>
    </row>
    <row r="43" customFormat="false" ht="12.75" hidden="false" customHeight="true" outlineLevel="0" collapsed="false">
      <c r="A43" s="8" t="s">
        <v>49</v>
      </c>
      <c r="B43" s="8"/>
      <c r="C43" s="8"/>
      <c r="D43" s="8"/>
      <c r="E43" s="7"/>
    </row>
    <row r="44" customFormat="false" ht="12.75" hidden="false" customHeight="false" outlineLevel="0" collapsed="false">
      <c r="A44" s="8" t="s">
        <v>50</v>
      </c>
      <c r="B44" s="8"/>
      <c r="C44" s="8"/>
      <c r="D44" s="8"/>
      <c r="E44" s="7"/>
    </row>
    <row r="45" customFormat="false" ht="12.75" hidden="false" customHeight="true" outlineLevel="0" collapsed="false">
      <c r="A45" s="17" t="s">
        <v>51</v>
      </c>
      <c r="B45" s="17" t="s">
        <v>52</v>
      </c>
      <c r="C45" s="17"/>
      <c r="D45" s="17" t="s">
        <v>32</v>
      </c>
      <c r="E45" s="7"/>
    </row>
    <row r="46" customFormat="false" ht="25.5" hidden="false" customHeight="false" outlineLevel="0" collapsed="false">
      <c r="A46" s="11" t="s">
        <v>8</v>
      </c>
      <c r="B46" s="10" t="s">
        <v>53</v>
      </c>
      <c r="C46" s="28" t="s">
        <v>54</v>
      </c>
      <c r="D46" s="23" t="n">
        <f aca="false">D41*0.0833</f>
        <v>128.439437</v>
      </c>
      <c r="E46" s="7"/>
    </row>
    <row r="47" customFormat="false" ht="25.5" hidden="false" customHeight="false" outlineLevel="0" collapsed="false">
      <c r="A47" s="11" t="s">
        <v>10</v>
      </c>
      <c r="B47" s="10" t="s">
        <v>55</v>
      </c>
      <c r="C47" s="28" t="s">
        <v>54</v>
      </c>
      <c r="D47" s="23" t="n">
        <f aca="false">D41*0.0278</f>
        <v>42.864542</v>
      </c>
      <c r="E47" s="7"/>
    </row>
    <row r="48" customFormat="false" ht="12.75" hidden="false" customHeight="true" outlineLevel="0" collapsed="false">
      <c r="A48" s="12" t="s">
        <v>56</v>
      </c>
      <c r="B48" s="12"/>
      <c r="C48" s="12"/>
      <c r="D48" s="29" t="n">
        <f aca="false">SUM(D46:D47)</f>
        <v>171.303979</v>
      </c>
      <c r="E48" s="7"/>
    </row>
    <row r="49" customFormat="false" ht="25.5" hidden="false" customHeight="false" outlineLevel="0" collapsed="false">
      <c r="A49" s="11" t="s">
        <v>13</v>
      </c>
      <c r="B49" s="10" t="s">
        <v>57</v>
      </c>
      <c r="C49" s="28" t="s">
        <v>54</v>
      </c>
      <c r="D49" s="23" t="n">
        <f aca="false">(D46+D47)*C62</f>
        <v>63.039864272</v>
      </c>
      <c r="E49" s="7"/>
    </row>
    <row r="50" customFormat="false" ht="12.75" hidden="false" customHeight="true" outlineLevel="0" collapsed="false">
      <c r="A50" s="17" t="s">
        <v>58</v>
      </c>
      <c r="B50" s="17"/>
      <c r="C50" s="17"/>
      <c r="D50" s="27" t="n">
        <f aca="false">D48+D49</f>
        <v>234.343843272</v>
      </c>
      <c r="E50" s="7"/>
    </row>
    <row r="51" customFormat="false" ht="36" hidden="false" customHeight="true" outlineLevel="0" collapsed="false">
      <c r="A51" s="30" t="s">
        <v>59</v>
      </c>
      <c r="B51" s="30"/>
      <c r="C51" s="30"/>
      <c r="D51" s="30"/>
      <c r="E51" s="7"/>
    </row>
    <row r="52" customFormat="false" ht="12.75" hidden="false" customHeight="true" outlineLevel="0" collapsed="false">
      <c r="A52" s="16" t="s">
        <v>60</v>
      </c>
      <c r="B52" s="16"/>
      <c r="C52" s="16"/>
      <c r="D52" s="16"/>
      <c r="E52" s="7"/>
    </row>
    <row r="53" customFormat="false" ht="12.75" hidden="false" customHeight="false" outlineLevel="0" collapsed="false">
      <c r="A53" s="17" t="s">
        <v>61</v>
      </c>
      <c r="B53" s="31" t="s">
        <v>62</v>
      </c>
      <c r="C53" s="17" t="s">
        <v>63</v>
      </c>
      <c r="D53" s="17" t="s">
        <v>32</v>
      </c>
      <c r="E53" s="7"/>
    </row>
    <row r="54" customFormat="false" ht="12.75" hidden="false" customHeight="false" outlineLevel="0" collapsed="false">
      <c r="A54" s="11" t="s">
        <v>8</v>
      </c>
      <c r="B54" s="10" t="s">
        <v>64</v>
      </c>
      <c r="C54" s="32" t="n">
        <v>0.2</v>
      </c>
      <c r="D54" s="23" t="n">
        <f aca="false">C54*$D$41</f>
        <v>308.378</v>
      </c>
      <c r="E54" s="7" t="s">
        <v>65</v>
      </c>
    </row>
    <row r="55" customFormat="false" ht="12.75" hidden="false" customHeight="false" outlineLevel="0" collapsed="false">
      <c r="A55" s="11" t="s">
        <v>10</v>
      </c>
      <c r="B55" s="10" t="s">
        <v>66</v>
      </c>
      <c r="C55" s="33" t="n">
        <v>0.025</v>
      </c>
      <c r="D55" s="23" t="n">
        <f aca="false">C55*$D$41</f>
        <v>38.54725</v>
      </c>
      <c r="E55" s="7"/>
    </row>
    <row r="56" customFormat="false" ht="12.75" hidden="false" customHeight="false" outlineLevel="0" collapsed="false">
      <c r="A56" s="11" t="s">
        <v>13</v>
      </c>
      <c r="B56" s="10" t="s">
        <v>67</v>
      </c>
      <c r="C56" s="32" t="n">
        <v>0.03</v>
      </c>
      <c r="D56" s="23" t="n">
        <f aca="false">C56*$D$41</f>
        <v>46.2567</v>
      </c>
      <c r="E56" s="7" t="s">
        <v>65</v>
      </c>
    </row>
    <row r="57" customFormat="false" ht="12.75" hidden="false" customHeight="false" outlineLevel="0" collapsed="false">
      <c r="A57" s="11" t="s">
        <v>16</v>
      </c>
      <c r="B57" s="10" t="s">
        <v>68</v>
      </c>
      <c r="C57" s="33" t="n">
        <v>0.015</v>
      </c>
      <c r="D57" s="23" t="n">
        <f aca="false">C57*$D$41</f>
        <v>23.12835</v>
      </c>
      <c r="E57" s="7"/>
    </row>
    <row r="58" customFormat="false" ht="12.75" hidden="false" customHeight="false" outlineLevel="0" collapsed="false">
      <c r="A58" s="11" t="s">
        <v>37</v>
      </c>
      <c r="B58" s="10" t="s">
        <v>69</v>
      </c>
      <c r="C58" s="33" t="n">
        <v>0.01</v>
      </c>
      <c r="D58" s="23" t="n">
        <f aca="false">C58*$D$41</f>
        <v>15.4189</v>
      </c>
      <c r="E58" s="7"/>
    </row>
    <row r="59" customFormat="false" ht="12.75" hidden="false" customHeight="false" outlineLevel="0" collapsed="false">
      <c r="A59" s="11" t="s">
        <v>39</v>
      </c>
      <c r="B59" s="10" t="s">
        <v>70</v>
      </c>
      <c r="C59" s="33" t="n">
        <v>0.006</v>
      </c>
      <c r="D59" s="23" t="n">
        <f aca="false">C59*$D$41</f>
        <v>9.25134</v>
      </c>
      <c r="E59" s="7"/>
    </row>
    <row r="60" customFormat="false" ht="12.75" hidden="false" customHeight="false" outlineLevel="0" collapsed="false">
      <c r="A60" s="11" t="s">
        <v>41</v>
      </c>
      <c r="B60" s="10" t="s">
        <v>71</v>
      </c>
      <c r="C60" s="33" t="n">
        <v>0.002</v>
      </c>
      <c r="D60" s="23" t="n">
        <f aca="false">C60*$D$41</f>
        <v>3.08378</v>
      </c>
      <c r="E60" s="7"/>
    </row>
    <row r="61" customFormat="false" ht="12.75" hidden="false" customHeight="false" outlineLevel="0" collapsed="false">
      <c r="A61" s="11" t="s">
        <v>43</v>
      </c>
      <c r="B61" s="10" t="s">
        <v>72</v>
      </c>
      <c r="C61" s="32" t="n">
        <v>0.08</v>
      </c>
      <c r="D61" s="23" t="n">
        <f aca="false">C61*$D$41</f>
        <v>123.3512</v>
      </c>
      <c r="E61" s="7" t="s">
        <v>65</v>
      </c>
    </row>
    <row r="62" customFormat="false" ht="25.5" hidden="false" customHeight="false" outlineLevel="0" collapsed="false">
      <c r="A62" s="26"/>
      <c r="B62" s="31" t="s">
        <v>73</v>
      </c>
      <c r="C62" s="34" t="n">
        <f aca="false">SUM(C54:C61)</f>
        <v>0.368</v>
      </c>
      <c r="D62" s="27" t="n">
        <f aca="false">SUM(D54:D61)</f>
        <v>567.41552</v>
      </c>
      <c r="E62" s="7"/>
    </row>
    <row r="63" customFormat="false" ht="12.75" hidden="false" customHeight="false" outlineLevel="0" collapsed="false">
      <c r="A63" s="15"/>
      <c r="B63" s="15"/>
      <c r="C63" s="15"/>
      <c r="D63" s="15"/>
      <c r="E63" s="7"/>
    </row>
    <row r="64" customFormat="false" ht="12.75" hidden="false" customHeight="false" outlineLevel="0" collapsed="false">
      <c r="A64" s="8" t="s">
        <v>74</v>
      </c>
      <c r="B64" s="8"/>
      <c r="C64" s="8"/>
      <c r="D64" s="8"/>
      <c r="E64" s="7"/>
    </row>
    <row r="65" customFormat="false" ht="12.75" hidden="false" customHeight="true" outlineLevel="0" collapsed="false">
      <c r="A65" s="17" t="s">
        <v>51</v>
      </c>
      <c r="B65" s="17" t="s">
        <v>75</v>
      </c>
      <c r="C65" s="17"/>
      <c r="D65" s="17" t="s">
        <v>32</v>
      </c>
      <c r="E65" s="7"/>
    </row>
    <row r="66" customFormat="false" ht="12.75" hidden="false" customHeight="true" outlineLevel="0" collapsed="false">
      <c r="A66" s="11" t="s">
        <v>8</v>
      </c>
      <c r="B66" s="19" t="s">
        <v>76</v>
      </c>
      <c r="C66" s="19"/>
      <c r="D66" s="35" t="n">
        <f aca="false">'VALE TRANSPORTE'!F4-(D32*0.06)</f>
        <v>130.6986</v>
      </c>
      <c r="E66" s="7"/>
    </row>
    <row r="67" customFormat="false" ht="16.5" hidden="false" customHeight="true" outlineLevel="0" collapsed="false">
      <c r="A67" s="11" t="s">
        <v>10</v>
      </c>
      <c r="B67" s="19" t="s">
        <v>77</v>
      </c>
      <c r="C67" s="19"/>
      <c r="D67" s="22" t="n">
        <f aca="false">(14*21.01)-((14*21.01)*0.05)</f>
        <v>279.433</v>
      </c>
      <c r="E67" s="7"/>
    </row>
    <row r="68" customFormat="false" ht="24" hidden="false" customHeight="true" outlineLevel="0" collapsed="false">
      <c r="A68" s="11" t="s">
        <v>13</v>
      </c>
      <c r="B68" s="19" t="s">
        <v>78</v>
      </c>
      <c r="C68" s="19"/>
      <c r="D68" s="22" t="n">
        <v>0</v>
      </c>
      <c r="E68" s="36"/>
    </row>
    <row r="69" customFormat="false" ht="16.5" hidden="false" customHeight="true" outlineLevel="0" collapsed="false">
      <c r="A69" s="11" t="s">
        <v>16</v>
      </c>
      <c r="B69" s="19" t="s">
        <v>79</v>
      </c>
      <c r="C69" s="19"/>
      <c r="D69" s="22" t="n">
        <v>0</v>
      </c>
      <c r="E69" s="37"/>
    </row>
    <row r="70" customFormat="false" ht="27.6" hidden="false" customHeight="true" outlineLevel="0" collapsed="false">
      <c r="A70" s="11" t="s">
        <v>37</v>
      </c>
      <c r="B70" s="19" t="s">
        <v>80</v>
      </c>
      <c r="C70" s="19"/>
      <c r="D70" s="22" t="n">
        <v>47</v>
      </c>
      <c r="E70" s="38"/>
    </row>
    <row r="71" customFormat="false" ht="16.5" hidden="false" customHeight="true" outlineLevel="0" collapsed="false">
      <c r="A71" s="11" t="s">
        <v>39</v>
      </c>
      <c r="B71" s="19" t="s">
        <v>81</v>
      </c>
      <c r="C71" s="19"/>
      <c r="D71" s="22" t="n">
        <v>110</v>
      </c>
      <c r="E71" s="7"/>
    </row>
    <row r="72" customFormat="false" ht="16.5" hidden="false" customHeight="true" outlineLevel="0" collapsed="false">
      <c r="A72" s="11" t="s">
        <v>41</v>
      </c>
      <c r="B72" s="19" t="s">
        <v>82</v>
      </c>
      <c r="C72" s="19"/>
      <c r="D72" s="23" t="n">
        <v>0</v>
      </c>
      <c r="E72" s="7"/>
    </row>
    <row r="73" customFormat="false" ht="16.5" hidden="false" customHeight="true" outlineLevel="0" collapsed="false">
      <c r="A73" s="17" t="s">
        <v>83</v>
      </c>
      <c r="B73" s="17"/>
      <c r="C73" s="17"/>
      <c r="D73" s="27" t="n">
        <f aca="false">SUM(D66:D72)</f>
        <v>567.1316</v>
      </c>
      <c r="E73" s="7"/>
    </row>
    <row r="74" customFormat="false" ht="39.75" hidden="false" customHeight="true" outlineLevel="0" collapsed="false">
      <c r="A74" s="30" t="s">
        <v>84</v>
      </c>
      <c r="B74" s="30"/>
      <c r="C74" s="30"/>
      <c r="D74" s="30"/>
      <c r="E74" s="7"/>
    </row>
    <row r="75" customFormat="false" ht="16.5" hidden="false" customHeight="true" outlineLevel="0" collapsed="false">
      <c r="A75" s="8" t="s">
        <v>85</v>
      </c>
      <c r="B75" s="8"/>
      <c r="C75" s="8"/>
      <c r="D75" s="8"/>
      <c r="E75" s="7"/>
    </row>
    <row r="76" customFormat="false" ht="12.75" hidden="false" customHeight="true" outlineLevel="0" collapsed="false">
      <c r="A76" s="17" t="n">
        <v>2</v>
      </c>
      <c r="B76" s="17" t="s">
        <v>86</v>
      </c>
      <c r="C76" s="17"/>
      <c r="D76" s="17" t="s">
        <v>32</v>
      </c>
      <c r="E76" s="7"/>
    </row>
    <row r="77" customFormat="false" ht="12.75" hidden="false" customHeight="true" outlineLevel="0" collapsed="false">
      <c r="A77" s="11" t="s">
        <v>51</v>
      </c>
      <c r="B77" s="19" t="s">
        <v>52</v>
      </c>
      <c r="C77" s="19"/>
      <c r="D77" s="23" t="n">
        <f aca="false">D50</f>
        <v>234.343843272</v>
      </c>
      <c r="E77" s="7"/>
    </row>
    <row r="78" customFormat="false" ht="16.5" hidden="false" customHeight="true" outlineLevel="0" collapsed="false">
      <c r="A78" s="11" t="s">
        <v>61</v>
      </c>
      <c r="B78" s="19" t="s">
        <v>62</v>
      </c>
      <c r="C78" s="19"/>
      <c r="D78" s="23" t="n">
        <f aca="false">D62</f>
        <v>567.41552</v>
      </c>
      <c r="E78" s="7"/>
    </row>
    <row r="79" customFormat="false" ht="16.5" hidden="false" customHeight="true" outlineLevel="0" collapsed="false">
      <c r="A79" s="11" t="s">
        <v>87</v>
      </c>
      <c r="B79" s="19" t="s">
        <v>75</v>
      </c>
      <c r="C79" s="19"/>
      <c r="D79" s="23" t="n">
        <f aca="false">D73</f>
        <v>567.1316</v>
      </c>
      <c r="E79" s="7"/>
    </row>
    <row r="80" customFormat="false" ht="16.5" hidden="false" customHeight="true" outlineLevel="0" collapsed="false">
      <c r="A80" s="17" t="s">
        <v>88</v>
      </c>
      <c r="B80" s="17"/>
      <c r="C80" s="17"/>
      <c r="D80" s="27" t="n">
        <f aca="false">SUM(D77:D79)</f>
        <v>1368.890963272</v>
      </c>
      <c r="E80" s="7"/>
    </row>
    <row r="81" customFormat="false" ht="12.75" hidden="false" customHeight="false" outlineLevel="0" collapsed="false">
      <c r="A81" s="15"/>
      <c r="B81" s="15"/>
      <c r="C81" s="15"/>
      <c r="D81" s="15"/>
      <c r="E81" s="7"/>
    </row>
    <row r="82" customFormat="false" ht="16.5" hidden="false" customHeight="true" outlineLevel="0" collapsed="false">
      <c r="A82" s="8" t="s">
        <v>89</v>
      </c>
      <c r="B82" s="8"/>
      <c r="C82" s="8"/>
      <c r="D82" s="8"/>
      <c r="E82" s="7"/>
    </row>
    <row r="83" customFormat="false" ht="12.75" hidden="false" customHeight="true" outlineLevel="0" collapsed="false">
      <c r="A83" s="17" t="n">
        <v>3</v>
      </c>
      <c r="B83" s="17" t="s">
        <v>90</v>
      </c>
      <c r="C83" s="17"/>
      <c r="D83" s="17" t="s">
        <v>32</v>
      </c>
      <c r="E83" s="7"/>
    </row>
    <row r="84" customFormat="false" ht="66.75" hidden="false" customHeight="true" outlineLevel="0" collapsed="false">
      <c r="A84" s="11" t="s">
        <v>8</v>
      </c>
      <c r="B84" s="19" t="s">
        <v>91</v>
      </c>
      <c r="C84" s="19"/>
      <c r="D84" s="23" t="n">
        <f aca="false">(D41/12)*0.05</f>
        <v>6.42454166666667</v>
      </c>
      <c r="E84" s="7"/>
    </row>
    <row r="85" customFormat="false" ht="26.25" hidden="false" customHeight="true" outlineLevel="0" collapsed="false">
      <c r="A85" s="11" t="s">
        <v>10</v>
      </c>
      <c r="B85" s="19" t="s">
        <v>92</v>
      </c>
      <c r="C85" s="19"/>
      <c r="D85" s="23" t="n">
        <f aca="false">(D84*C61)</f>
        <v>0.513963333333333</v>
      </c>
      <c r="E85" s="7"/>
    </row>
    <row r="86" customFormat="false" ht="25.5" hidden="false" customHeight="false" outlineLevel="0" collapsed="false">
      <c r="A86" s="11" t="s">
        <v>13</v>
      </c>
      <c r="B86" s="19" t="s">
        <v>93</v>
      </c>
      <c r="C86" s="28" t="s">
        <v>54</v>
      </c>
      <c r="D86" s="23" t="n">
        <v>0</v>
      </c>
      <c r="E86" s="7"/>
    </row>
    <row r="87" customFormat="false" ht="26.25" hidden="false" customHeight="true" outlineLevel="0" collapsed="false">
      <c r="A87" s="11" t="s">
        <v>16</v>
      </c>
      <c r="B87" s="19" t="s">
        <v>94</v>
      </c>
      <c r="C87" s="19"/>
      <c r="D87" s="23" t="n">
        <f aca="false">D41*0.0194</f>
        <v>29.912666</v>
      </c>
      <c r="E87" s="7"/>
    </row>
    <row r="88" customFormat="false" ht="30.75" hidden="false" customHeight="true" outlineLevel="0" collapsed="false">
      <c r="A88" s="11" t="s">
        <v>37</v>
      </c>
      <c r="B88" s="19" t="s">
        <v>95</v>
      </c>
      <c r="C88" s="19"/>
      <c r="D88" s="23" t="n">
        <f aca="false">D87*C62</f>
        <v>11.007861088</v>
      </c>
      <c r="E88" s="7"/>
    </row>
    <row r="89" customFormat="false" ht="30.75" hidden="false" customHeight="true" outlineLevel="0" collapsed="false">
      <c r="A89" s="11" t="s">
        <v>39</v>
      </c>
      <c r="B89" s="19" t="s">
        <v>96</v>
      </c>
      <c r="C89" s="28" t="s">
        <v>54</v>
      </c>
      <c r="D89" s="23" t="n">
        <f aca="false">D41*0.05</f>
        <v>77.0945</v>
      </c>
      <c r="E89" s="7"/>
    </row>
    <row r="90" customFormat="false" ht="12.75" hidden="false" customHeight="true" outlineLevel="0" collapsed="false">
      <c r="A90" s="17" t="s">
        <v>97</v>
      </c>
      <c r="B90" s="17"/>
      <c r="C90" s="17"/>
      <c r="D90" s="27" t="n">
        <f aca="false">SUM(D84+D85+D86+D87+D88+D89)</f>
        <v>124.953532088</v>
      </c>
      <c r="E90" s="7"/>
    </row>
    <row r="91" customFormat="false" ht="12.75" hidden="false" customHeight="false" outlineLevel="0" collapsed="false">
      <c r="A91" s="15"/>
      <c r="B91" s="15"/>
      <c r="C91" s="15"/>
      <c r="D91" s="15"/>
      <c r="E91" s="7"/>
    </row>
    <row r="92" customFormat="false" ht="16.5" hidden="false" customHeight="true" outlineLevel="0" collapsed="false">
      <c r="A92" s="8" t="s">
        <v>98</v>
      </c>
      <c r="B92" s="8"/>
      <c r="C92" s="8"/>
      <c r="D92" s="8"/>
      <c r="E92" s="7"/>
    </row>
    <row r="93" customFormat="false" ht="39.75" hidden="false" customHeight="true" outlineLevel="0" collapsed="false">
      <c r="A93" s="30" t="s">
        <v>99</v>
      </c>
      <c r="B93" s="30"/>
      <c r="C93" s="30"/>
      <c r="D93" s="30"/>
      <c r="E93" s="7"/>
    </row>
    <row r="94" customFormat="false" ht="41.25" hidden="false" customHeight="true" outlineLevel="0" collapsed="false">
      <c r="A94" s="12" t="s">
        <v>100</v>
      </c>
      <c r="B94" s="12"/>
      <c r="C94" s="12"/>
      <c r="D94" s="39" t="n">
        <f aca="false">ROUND(D41/12,2)+D41+D46+D47</f>
        <v>1841.683979</v>
      </c>
      <c r="E94" s="7"/>
    </row>
    <row r="95" customFormat="false" ht="12.75" hidden="false" customHeight="false" outlineLevel="0" collapsed="false">
      <c r="A95" s="16" t="s">
        <v>101</v>
      </c>
      <c r="B95" s="16"/>
      <c r="C95" s="16"/>
      <c r="D95" s="16"/>
      <c r="E95" s="7"/>
    </row>
    <row r="96" customFormat="false" ht="12.75" hidden="false" customHeight="true" outlineLevel="0" collapsed="false">
      <c r="A96" s="17" t="s">
        <v>102</v>
      </c>
      <c r="B96" s="17" t="s">
        <v>103</v>
      </c>
      <c r="C96" s="17"/>
      <c r="D96" s="17" t="s">
        <v>32</v>
      </c>
      <c r="E96" s="7"/>
    </row>
    <row r="97" customFormat="false" ht="12.75" hidden="false" customHeight="true" outlineLevel="0" collapsed="false">
      <c r="A97" s="11" t="s">
        <v>8</v>
      </c>
      <c r="B97" s="19" t="s">
        <v>104</v>
      </c>
      <c r="C97" s="19"/>
      <c r="D97" s="23" t="n">
        <f aca="false">D94*0.0833</f>
        <v>153.4122754507</v>
      </c>
      <c r="E97" s="7"/>
    </row>
    <row r="98" customFormat="false" ht="16.5" hidden="false" customHeight="true" outlineLevel="0" collapsed="false">
      <c r="A98" s="11" t="s">
        <v>10</v>
      </c>
      <c r="B98" s="19" t="s">
        <v>105</v>
      </c>
      <c r="C98" s="19"/>
      <c r="D98" s="23" t="n">
        <f aca="false">($D$94/30/12)*1</f>
        <v>5.11578883055556</v>
      </c>
      <c r="E98" s="7"/>
    </row>
    <row r="99" customFormat="false" ht="16.5" hidden="false" customHeight="true" outlineLevel="0" collapsed="false">
      <c r="A99" s="11" t="s">
        <v>13</v>
      </c>
      <c r="B99" s="19" t="s">
        <v>106</v>
      </c>
      <c r="C99" s="19"/>
      <c r="D99" s="23" t="n">
        <f aca="false">(($D$94/30/12)*5)*0.015</f>
        <v>0.383684162291667</v>
      </c>
      <c r="E99" s="7"/>
    </row>
    <row r="100" customFormat="false" ht="16.5" hidden="false" customHeight="true" outlineLevel="0" collapsed="false">
      <c r="A100" s="11" t="s">
        <v>16</v>
      </c>
      <c r="B100" s="19" t="s">
        <v>107</v>
      </c>
      <c r="C100" s="19"/>
      <c r="D100" s="23" t="n">
        <f aca="false">(($D$94/30/12)*30)*0.08</f>
        <v>12.2778931933333</v>
      </c>
      <c r="E100" s="7"/>
    </row>
    <row r="101" customFormat="false" ht="16.5" hidden="false" customHeight="true" outlineLevel="0" collapsed="false">
      <c r="A101" s="11" t="s">
        <v>37</v>
      </c>
      <c r="B101" s="19" t="s">
        <v>108</v>
      </c>
      <c r="C101" s="19"/>
      <c r="D101" s="23" t="n">
        <f aca="false">(($D$94/30/12)*5)*0.4</f>
        <v>10.2315776611111</v>
      </c>
      <c r="E101" s="7"/>
    </row>
    <row r="102" customFormat="false" ht="24.75" hidden="false" customHeight="true" outlineLevel="0" collapsed="false">
      <c r="A102" s="11" t="s">
        <v>39</v>
      </c>
      <c r="B102" s="19" t="s">
        <v>109</v>
      </c>
      <c r="C102" s="19"/>
      <c r="D102" s="22" t="n">
        <f aca="false">(D97+D98+D99+D100+D101)*C62</f>
        <v>66.7630087016609</v>
      </c>
      <c r="E102" s="7"/>
    </row>
    <row r="103" customFormat="false" ht="41.25" hidden="false" customHeight="true" outlineLevel="0" collapsed="false">
      <c r="A103" s="11" t="s">
        <v>41</v>
      </c>
      <c r="B103" s="19" t="s">
        <v>110</v>
      </c>
      <c r="C103" s="28" t="s">
        <v>54</v>
      </c>
      <c r="D103" s="23" t="n">
        <f aca="false">(((D41+(D41/3))*(4/12))/12)*0.02</f>
        <v>1.14214074074074</v>
      </c>
      <c r="E103" s="7"/>
    </row>
    <row r="104" customFormat="false" ht="46.5" hidden="false" customHeight="true" outlineLevel="0" collapsed="false">
      <c r="A104" s="11" t="s">
        <v>43</v>
      </c>
      <c r="B104" s="19" t="s">
        <v>111</v>
      </c>
      <c r="C104" s="28" t="s">
        <v>54</v>
      </c>
      <c r="D104" s="23" t="n">
        <f aca="false">D103*C62</f>
        <v>0.420307792592593</v>
      </c>
      <c r="E104" s="7"/>
    </row>
    <row r="105" customFormat="false" ht="39" hidden="false" customHeight="true" outlineLevel="0" collapsed="false">
      <c r="A105" s="11" t="s">
        <v>45</v>
      </c>
      <c r="B105" s="19" t="s">
        <v>112</v>
      </c>
      <c r="C105" s="28" t="s">
        <v>54</v>
      </c>
      <c r="D105" s="23" t="n">
        <f aca="false">(((D41+(D41/12))*(4/12))*0.02)*C62</f>
        <v>4.09800097777778</v>
      </c>
      <c r="E105" s="7"/>
    </row>
    <row r="106" customFormat="false" ht="12.75" hidden="false" customHeight="true" outlineLevel="0" collapsed="false">
      <c r="A106" s="17" t="s">
        <v>113</v>
      </c>
      <c r="B106" s="17"/>
      <c r="C106" s="17"/>
      <c r="D106" s="27" t="n">
        <f aca="false">SUM(D97:D105)</f>
        <v>253.844677510764</v>
      </c>
      <c r="E106" s="7"/>
    </row>
    <row r="107" customFormat="false" ht="12.75" hidden="false" customHeight="false" outlineLevel="0" collapsed="false">
      <c r="A107" s="15"/>
      <c r="B107" s="15"/>
      <c r="C107" s="15"/>
      <c r="D107" s="15"/>
      <c r="E107" s="7"/>
    </row>
    <row r="108" customFormat="false" ht="16.5" hidden="false" customHeight="true" outlineLevel="0" collapsed="false">
      <c r="A108" s="8" t="s">
        <v>114</v>
      </c>
      <c r="B108" s="8"/>
      <c r="C108" s="8"/>
      <c r="D108" s="8"/>
      <c r="E108" s="7"/>
    </row>
    <row r="109" customFormat="false" ht="12.75" hidden="false" customHeight="true" outlineLevel="0" collapsed="false">
      <c r="A109" s="17" t="s">
        <v>115</v>
      </c>
      <c r="B109" s="17" t="s">
        <v>116</v>
      </c>
      <c r="C109" s="17"/>
      <c r="D109" s="17" t="s">
        <v>32</v>
      </c>
      <c r="E109" s="7"/>
    </row>
    <row r="110" customFormat="false" ht="12.75" hidden="false" customHeight="true" outlineLevel="0" collapsed="false">
      <c r="A110" s="11" t="s">
        <v>8</v>
      </c>
      <c r="B110" s="19" t="s">
        <v>117</v>
      </c>
      <c r="C110" s="19"/>
      <c r="D110" s="23" t="n">
        <v>0</v>
      </c>
      <c r="E110" s="7"/>
    </row>
    <row r="111" customFormat="false" ht="12.75" hidden="false" customHeight="true" outlineLevel="0" collapsed="false">
      <c r="A111" s="17" t="s">
        <v>118</v>
      </c>
      <c r="B111" s="17"/>
      <c r="C111" s="17"/>
      <c r="D111" s="27" t="n">
        <f aca="false">SUM(D110:D110)</f>
        <v>0</v>
      </c>
      <c r="E111" s="7"/>
    </row>
    <row r="112" customFormat="false" ht="12.75" hidden="false" customHeight="true" outlineLevel="0" collapsed="false">
      <c r="A112" s="15"/>
      <c r="B112" s="15"/>
      <c r="C112" s="15"/>
      <c r="D112" s="15"/>
      <c r="E112" s="7"/>
    </row>
    <row r="113" customFormat="false" ht="15.75" hidden="false" customHeight="true" outlineLevel="0" collapsed="false">
      <c r="A113" s="8" t="s">
        <v>119</v>
      </c>
      <c r="B113" s="8"/>
      <c r="C113" s="8"/>
      <c r="D113" s="8"/>
      <c r="E113" s="7"/>
    </row>
    <row r="114" customFormat="false" ht="12.75" hidden="false" customHeight="true" outlineLevel="0" collapsed="false">
      <c r="A114" s="17" t="n">
        <v>4</v>
      </c>
      <c r="B114" s="17" t="s">
        <v>86</v>
      </c>
      <c r="C114" s="17"/>
      <c r="D114" s="17" t="s">
        <v>32</v>
      </c>
      <c r="E114" s="7"/>
    </row>
    <row r="115" customFormat="false" ht="12.75" hidden="false" customHeight="true" outlineLevel="0" collapsed="false">
      <c r="A115" s="11" t="s">
        <v>102</v>
      </c>
      <c r="B115" s="19" t="s">
        <v>120</v>
      </c>
      <c r="C115" s="19"/>
      <c r="D115" s="23" t="n">
        <f aca="false">D106</f>
        <v>253.844677510764</v>
      </c>
      <c r="E115" s="7"/>
    </row>
    <row r="116" customFormat="false" ht="16.5" hidden="false" customHeight="true" outlineLevel="0" collapsed="false">
      <c r="A116" s="11" t="s">
        <v>115</v>
      </c>
      <c r="B116" s="19" t="s">
        <v>116</v>
      </c>
      <c r="C116" s="19"/>
      <c r="D116" s="23" t="n">
        <f aca="false">D111</f>
        <v>0</v>
      </c>
      <c r="E116" s="7"/>
    </row>
    <row r="117" customFormat="false" ht="16.5" hidden="false" customHeight="true" outlineLevel="0" collapsed="false">
      <c r="A117" s="17" t="s">
        <v>88</v>
      </c>
      <c r="B117" s="17"/>
      <c r="C117" s="17"/>
      <c r="D117" s="27" t="n">
        <f aca="false">D115+D116</f>
        <v>253.844677510764</v>
      </c>
      <c r="E117" s="7"/>
    </row>
    <row r="118" customFormat="false" ht="12.75" hidden="false" customHeight="false" outlineLevel="0" collapsed="false">
      <c r="A118" s="15"/>
      <c r="B118" s="15"/>
      <c r="C118" s="15"/>
      <c r="D118" s="15"/>
      <c r="E118" s="7"/>
    </row>
    <row r="119" customFormat="false" ht="16.5" hidden="false" customHeight="true" outlineLevel="0" collapsed="false">
      <c r="A119" s="16" t="s">
        <v>121</v>
      </c>
      <c r="B119" s="16"/>
      <c r="C119" s="16"/>
      <c r="D119" s="16"/>
      <c r="E119" s="7"/>
    </row>
    <row r="120" customFormat="false" ht="12.75" hidden="false" customHeight="true" outlineLevel="0" collapsed="false">
      <c r="A120" s="17" t="n">
        <v>5</v>
      </c>
      <c r="B120" s="17" t="s">
        <v>122</v>
      </c>
      <c r="C120" s="17"/>
      <c r="D120" s="17" t="s">
        <v>32</v>
      </c>
      <c r="E120" s="7"/>
    </row>
    <row r="121" customFormat="false" ht="35.25" hidden="false" customHeight="true" outlineLevel="0" collapsed="false">
      <c r="A121" s="11" t="s">
        <v>8</v>
      </c>
      <c r="B121" s="19" t="s">
        <v>123</v>
      </c>
      <c r="C121" s="19"/>
      <c r="D121" s="22" t="n">
        <f aca="false">UNIFORMES!F15-(UNIFORMES!F15*0.0925)</f>
        <v>39.98445</v>
      </c>
      <c r="E121" s="7"/>
    </row>
    <row r="122" customFormat="false" ht="40.5" hidden="false" customHeight="true" outlineLevel="0" collapsed="false">
      <c r="A122" s="11" t="s">
        <v>10</v>
      </c>
      <c r="B122" s="19" t="s">
        <v>124</v>
      </c>
      <c r="C122" s="19"/>
      <c r="D122" s="22" t="n">
        <f aca="false">EPI!F15-(EPI!F15*0.0925)</f>
        <v>7.2554625</v>
      </c>
      <c r="E122" s="7"/>
    </row>
    <row r="123" customFormat="false" ht="38.25" hidden="false" customHeight="true" outlineLevel="0" collapsed="false">
      <c r="A123" s="11" t="s">
        <v>13</v>
      </c>
      <c r="B123" s="19" t="s">
        <v>125</v>
      </c>
      <c r="C123" s="19"/>
      <c r="D123" s="22" t="n">
        <f aca="false">MATERIAIS!F38-(MATERIAIS!F38*0.0925)</f>
        <v>181.515989285714</v>
      </c>
      <c r="E123" s="7"/>
    </row>
    <row r="124" customFormat="false" ht="40.5" hidden="false" customHeight="true" outlineLevel="0" collapsed="false">
      <c r="A124" s="11" t="s">
        <v>16</v>
      </c>
      <c r="B124" s="19" t="s">
        <v>126</v>
      </c>
      <c r="C124" s="19"/>
      <c r="D124" s="22" t="n">
        <f aca="false">EQUIPAMENTOS!L25-(EQUIPAMENTOS!L25*0.0925)</f>
        <v>11.2463795714286</v>
      </c>
      <c r="E124" s="7"/>
    </row>
    <row r="125" customFormat="false" ht="16.5" hidden="false" customHeight="true" outlineLevel="0" collapsed="false">
      <c r="A125" s="11" t="s">
        <v>37</v>
      </c>
      <c r="B125" s="19" t="s">
        <v>127</v>
      </c>
      <c r="C125" s="19"/>
      <c r="D125" s="22" t="n">
        <v>0</v>
      </c>
      <c r="E125" s="7"/>
    </row>
    <row r="126" customFormat="false" ht="16.5" hidden="false" customHeight="true" outlineLevel="0" collapsed="false">
      <c r="A126" s="17" t="s">
        <v>128</v>
      </c>
      <c r="B126" s="17"/>
      <c r="C126" s="17"/>
      <c r="D126" s="27" t="n">
        <f aca="false">SUM(D121:D125)</f>
        <v>240.002281357143</v>
      </c>
      <c r="E126" s="7"/>
    </row>
    <row r="127" customFormat="false" ht="12.75" hidden="false" customHeight="false" outlineLevel="0" collapsed="false">
      <c r="A127" s="15"/>
      <c r="B127" s="15"/>
      <c r="C127" s="15"/>
      <c r="D127" s="15"/>
      <c r="E127" s="7"/>
    </row>
    <row r="128" customFormat="false" ht="16.5" hidden="false" customHeight="true" outlineLevel="0" collapsed="false">
      <c r="A128" s="16" t="s">
        <v>129</v>
      </c>
      <c r="B128" s="16"/>
      <c r="C128" s="16"/>
      <c r="D128" s="16"/>
      <c r="E128" s="7"/>
    </row>
    <row r="129" customFormat="false" ht="12.75" hidden="false" customHeight="false" outlineLevel="0" collapsed="false">
      <c r="A129" s="17" t="n">
        <v>6</v>
      </c>
      <c r="B129" s="31" t="s">
        <v>130</v>
      </c>
      <c r="C129" s="17" t="s">
        <v>131</v>
      </c>
      <c r="D129" s="28" t="s">
        <v>32</v>
      </c>
      <c r="E129" s="7"/>
    </row>
    <row r="130" customFormat="false" ht="12.75" hidden="false" customHeight="false" outlineLevel="0" collapsed="false">
      <c r="A130" s="11" t="s">
        <v>8</v>
      </c>
      <c r="B130" s="10" t="s">
        <v>132</v>
      </c>
      <c r="C130" s="40" t="n">
        <f aca="false">BDI!G5</f>
        <v>0.020025</v>
      </c>
      <c r="D130" s="23" t="n">
        <f aca="false">D151*C130</f>
        <v>70.6798686209138</v>
      </c>
      <c r="E130" s="7"/>
    </row>
    <row r="131" customFormat="false" ht="44.25" hidden="false" customHeight="true" outlineLevel="0" collapsed="false">
      <c r="A131" s="11" t="s">
        <v>133</v>
      </c>
      <c r="B131" s="11"/>
      <c r="C131" s="11"/>
      <c r="D131" s="11"/>
      <c r="E131" s="7"/>
    </row>
    <row r="132" customFormat="false" ht="12.75" hidden="false" customHeight="false" outlineLevel="0" collapsed="false">
      <c r="A132" s="11" t="s">
        <v>10</v>
      </c>
      <c r="B132" s="10" t="s">
        <v>134</v>
      </c>
      <c r="C132" s="40" t="n">
        <f aca="false">BDI!G6</f>
        <v>0.01625</v>
      </c>
      <c r="D132" s="23" t="n">
        <f aca="false">(D151+D130)*C132</f>
        <v>58.5042464962933</v>
      </c>
      <c r="E132" s="7"/>
    </row>
    <row r="133" customFormat="false" ht="42.75" hidden="false" customHeight="true" outlineLevel="0" collapsed="false">
      <c r="A133" s="11" t="s">
        <v>135</v>
      </c>
      <c r="B133" s="11"/>
      <c r="C133" s="11"/>
      <c r="D133" s="11"/>
      <c r="E133" s="7"/>
    </row>
    <row r="134" customFormat="false" ht="12.75" hidden="false" customHeight="false" outlineLevel="0" collapsed="false">
      <c r="A134" s="11" t="s">
        <v>13</v>
      </c>
      <c r="B134" s="10" t="s">
        <v>136</v>
      </c>
      <c r="C134" s="41"/>
      <c r="D134" s="11"/>
      <c r="E134" s="7"/>
    </row>
    <row r="135" customFormat="false" ht="41.25" hidden="false" customHeight="true" outlineLevel="0" collapsed="false">
      <c r="A135" s="11" t="s">
        <v>137</v>
      </c>
      <c r="B135" s="11"/>
      <c r="C135" s="11"/>
      <c r="D135" s="11"/>
      <c r="E135" s="7"/>
    </row>
    <row r="136" customFormat="false" ht="12.75" hidden="false" customHeight="false" outlineLevel="0" collapsed="false">
      <c r="A136" s="11"/>
      <c r="B136" s="10" t="s">
        <v>138</v>
      </c>
      <c r="C136" s="41"/>
      <c r="D136" s="11"/>
      <c r="E136" s="7"/>
    </row>
    <row r="137" customFormat="false" ht="12.75" hidden="false" customHeight="false" outlineLevel="0" collapsed="false">
      <c r="A137" s="11"/>
      <c r="B137" s="10" t="s">
        <v>139</v>
      </c>
      <c r="C137" s="41" t="n">
        <v>0.0065</v>
      </c>
      <c r="D137" s="23" t="n">
        <f aca="false">($D$130+$D$132+$D$151)/(1-($C$137+$C$138+$C$140))*C137</f>
        <v>25.4761394758899</v>
      </c>
      <c r="E137" s="7"/>
    </row>
    <row r="138" customFormat="false" ht="12.75" hidden="false" customHeight="true" outlineLevel="0" collapsed="false">
      <c r="A138" s="11"/>
      <c r="B138" s="10" t="s">
        <v>140</v>
      </c>
      <c r="C138" s="41" t="n">
        <v>0.03</v>
      </c>
      <c r="D138" s="23" t="n">
        <f aca="false">($D$130+$D$132+$D$151)/(1-($C$137+$C$138+$C$140))*C138</f>
        <v>117.582182196415</v>
      </c>
      <c r="E138" s="7"/>
    </row>
    <row r="139" customFormat="false" ht="12.75" hidden="false" customHeight="false" outlineLevel="0" collapsed="false">
      <c r="A139" s="11"/>
      <c r="B139" s="10" t="s">
        <v>141</v>
      </c>
      <c r="C139" s="41"/>
      <c r="D139" s="11"/>
      <c r="E139" s="7"/>
    </row>
    <row r="140" customFormat="false" ht="12.75" hidden="false" customHeight="false" outlineLevel="0" collapsed="false">
      <c r="A140" s="11"/>
      <c r="B140" s="10" t="s">
        <v>142</v>
      </c>
      <c r="C140" s="41" t="n">
        <v>0.03</v>
      </c>
      <c r="D140" s="23" t="n">
        <f aca="false">($D$130+$D$132+$D$151)/(1-($C$137+$C$138+$C$140))*C140</f>
        <v>117.582182196415</v>
      </c>
      <c r="E140" s="7"/>
    </row>
    <row r="141" customFormat="false" ht="12.75" hidden="false" customHeight="false" outlineLevel="0" collapsed="false">
      <c r="A141" s="11"/>
      <c r="B141" s="10" t="s">
        <v>143</v>
      </c>
      <c r="C141" s="41"/>
      <c r="D141" s="23" t="n">
        <f aca="false">($D$130+$D$132+$D$151)/(1-($C$137+$C$138+$C$140))*C141</f>
        <v>0</v>
      </c>
      <c r="E141" s="7"/>
    </row>
    <row r="142" customFormat="false" ht="12.75" hidden="false" customHeight="true" outlineLevel="0" collapsed="false">
      <c r="A142" s="17" t="s">
        <v>144</v>
      </c>
      <c r="B142" s="17"/>
      <c r="C142" s="17"/>
      <c r="D142" s="42" t="n">
        <f aca="false">SUM(D130:D140)</f>
        <v>389.824618985927</v>
      </c>
      <c r="E142" s="7"/>
    </row>
    <row r="143" customFormat="false" ht="26.25" hidden="false" customHeight="true" outlineLevel="0" collapsed="false">
      <c r="A143" s="30" t="s">
        <v>145</v>
      </c>
      <c r="B143" s="30"/>
      <c r="C143" s="30"/>
      <c r="D143" s="30"/>
      <c r="E143" s="7"/>
    </row>
    <row r="144" customFormat="false" ht="12.75" hidden="false" customHeight="false" outlineLevel="0" collapsed="false">
      <c r="A144" s="16" t="s">
        <v>146</v>
      </c>
      <c r="B144" s="16"/>
      <c r="C144" s="16"/>
      <c r="D144" s="16"/>
      <c r="E144" s="7"/>
    </row>
    <row r="145" customFormat="false" ht="12.75" hidden="false" customHeight="true" outlineLevel="0" collapsed="false">
      <c r="A145" s="43"/>
      <c r="B145" s="17" t="s">
        <v>147</v>
      </c>
      <c r="C145" s="17"/>
      <c r="D145" s="26" t="s">
        <v>148</v>
      </c>
      <c r="E145" s="7"/>
    </row>
    <row r="146" customFormat="false" ht="12.75" hidden="false" customHeight="true" outlineLevel="0" collapsed="false">
      <c r="A146" s="11" t="s">
        <v>8</v>
      </c>
      <c r="B146" s="19" t="s">
        <v>149</v>
      </c>
      <c r="C146" s="19"/>
      <c r="D146" s="23" t="n">
        <f aca="false">D41</f>
        <v>1541.89</v>
      </c>
      <c r="E146" s="7"/>
    </row>
    <row r="147" customFormat="false" ht="12.75" hidden="false" customHeight="true" outlineLevel="0" collapsed="false">
      <c r="A147" s="11" t="s">
        <v>10</v>
      </c>
      <c r="B147" s="19" t="s">
        <v>150</v>
      </c>
      <c r="C147" s="19"/>
      <c r="D147" s="23" t="n">
        <f aca="false">D80</f>
        <v>1368.890963272</v>
      </c>
      <c r="E147" s="7"/>
    </row>
    <row r="148" customFormat="false" ht="26.25" hidden="false" customHeight="true" outlineLevel="0" collapsed="false">
      <c r="A148" s="11" t="s">
        <v>13</v>
      </c>
      <c r="B148" s="19" t="s">
        <v>151</v>
      </c>
      <c r="C148" s="19"/>
      <c r="D148" s="23" t="n">
        <f aca="false">D90</f>
        <v>124.953532088</v>
      </c>
      <c r="E148" s="7"/>
    </row>
    <row r="149" customFormat="false" ht="16.5" hidden="false" customHeight="true" outlineLevel="0" collapsed="false">
      <c r="A149" s="11" t="s">
        <v>16</v>
      </c>
      <c r="B149" s="19" t="s">
        <v>152</v>
      </c>
      <c r="C149" s="19"/>
      <c r="D149" s="23" t="n">
        <f aca="false">D117</f>
        <v>253.844677510764</v>
      </c>
      <c r="E149" s="7"/>
    </row>
    <row r="150" customFormat="false" ht="16.5" hidden="false" customHeight="true" outlineLevel="0" collapsed="false">
      <c r="A150" s="11" t="s">
        <v>37</v>
      </c>
      <c r="B150" s="19" t="s">
        <v>153</v>
      </c>
      <c r="C150" s="19"/>
      <c r="D150" s="23" t="n">
        <f aca="false">D126</f>
        <v>240.002281357143</v>
      </c>
      <c r="E150" s="7"/>
    </row>
    <row r="151" customFormat="false" ht="16.5" hidden="false" customHeight="true" outlineLevel="0" collapsed="false">
      <c r="A151" s="12" t="s">
        <v>154</v>
      </c>
      <c r="B151" s="12"/>
      <c r="C151" s="12"/>
      <c r="D151" s="29" t="n">
        <f aca="false">SUM(D146:D150)</f>
        <v>3529.58145422791</v>
      </c>
      <c r="E151" s="7"/>
    </row>
    <row r="152" customFormat="false" ht="16.5" hidden="false" customHeight="true" outlineLevel="0" collapsed="false">
      <c r="A152" s="11" t="s">
        <v>39</v>
      </c>
      <c r="B152" s="19" t="s">
        <v>155</v>
      </c>
      <c r="C152" s="19"/>
      <c r="D152" s="23" t="n">
        <f aca="false">D142</f>
        <v>389.824618985927</v>
      </c>
      <c r="E152" s="7"/>
    </row>
    <row r="153" customFormat="false" ht="16.5" hidden="false" customHeight="true" outlineLevel="0" collapsed="false">
      <c r="A153" s="11" t="s">
        <v>41</v>
      </c>
      <c r="B153" s="19" t="s">
        <v>127</v>
      </c>
      <c r="C153" s="19"/>
      <c r="D153" s="23"/>
      <c r="E153" s="7"/>
    </row>
    <row r="154" customFormat="false" ht="16.5" hidden="false" customHeight="true" outlineLevel="0" collapsed="false">
      <c r="A154" s="17" t="s">
        <v>156</v>
      </c>
      <c r="B154" s="17"/>
      <c r="C154" s="17"/>
      <c r="D154" s="27" t="n">
        <f aca="false">SUM(D152+D151+D153)</f>
        <v>3919.40607321383</v>
      </c>
      <c r="E154" s="7"/>
    </row>
    <row r="155" customFormat="false" ht="16.5" hidden="false" customHeight="true" outlineLevel="0" collapsed="false">
      <c r="A155" s="44"/>
      <c r="B155" s="44"/>
      <c r="C155" s="44"/>
      <c r="D155" s="45"/>
      <c r="E155" s="7"/>
    </row>
    <row r="156" customFormat="false" ht="16.5" hidden="false" customHeight="true" outlineLevel="0" collapsed="false"/>
  </sheetData>
  <mergeCells count="128">
    <mergeCell ref="A1:C1"/>
    <mergeCell ref="A2:D2"/>
    <mergeCell ref="A3:D3"/>
    <mergeCell ref="A4:D4"/>
    <mergeCell ref="A5:D5"/>
    <mergeCell ref="B6:D6"/>
    <mergeCell ref="B7:D7"/>
    <mergeCell ref="A8:D8"/>
    <mergeCell ref="A10:D10"/>
    <mergeCell ref="A11:D11"/>
    <mergeCell ref="B12:C12"/>
    <mergeCell ref="B13:C13"/>
    <mergeCell ref="B14:C14"/>
    <mergeCell ref="B15:C15"/>
    <mergeCell ref="A16:D16"/>
    <mergeCell ref="A17:D17"/>
    <mergeCell ref="A18:D18"/>
    <mergeCell ref="A19:D19"/>
    <mergeCell ref="A20:D20"/>
    <mergeCell ref="A21:D21"/>
    <mergeCell ref="A22:D22"/>
    <mergeCell ref="A23:D23"/>
    <mergeCell ref="B24:C24"/>
    <mergeCell ref="B25:C25"/>
    <mergeCell ref="B26:C26"/>
    <mergeCell ref="B27:C27"/>
    <mergeCell ref="B28:C28"/>
    <mergeCell ref="A29:D29"/>
    <mergeCell ref="A30:D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A42:D42"/>
    <mergeCell ref="A43:D43"/>
    <mergeCell ref="A44:D44"/>
    <mergeCell ref="B45:C45"/>
    <mergeCell ref="A48:C48"/>
    <mergeCell ref="A50:C50"/>
    <mergeCell ref="A51:D51"/>
    <mergeCell ref="A52:D52"/>
    <mergeCell ref="A63:D63"/>
    <mergeCell ref="A64:D64"/>
    <mergeCell ref="B65:C65"/>
    <mergeCell ref="B66:C66"/>
    <mergeCell ref="B67:C67"/>
    <mergeCell ref="B68:C68"/>
    <mergeCell ref="B69:C69"/>
    <mergeCell ref="B70:C70"/>
    <mergeCell ref="B71:C71"/>
    <mergeCell ref="B72:C72"/>
    <mergeCell ref="A73:C73"/>
    <mergeCell ref="A74:D74"/>
    <mergeCell ref="A75:D75"/>
    <mergeCell ref="B76:C76"/>
    <mergeCell ref="B77:C77"/>
    <mergeCell ref="B78:C78"/>
    <mergeCell ref="B79:C79"/>
    <mergeCell ref="A80:C80"/>
    <mergeCell ref="A81:D81"/>
    <mergeCell ref="A82:D82"/>
    <mergeCell ref="B83:C83"/>
    <mergeCell ref="B84:C84"/>
    <mergeCell ref="B85:C85"/>
    <mergeCell ref="B87:C87"/>
    <mergeCell ref="B88:C88"/>
    <mergeCell ref="A90:C90"/>
    <mergeCell ref="A91:D91"/>
    <mergeCell ref="A92:D92"/>
    <mergeCell ref="A93:D93"/>
    <mergeCell ref="A94:C94"/>
    <mergeCell ref="A95:D95"/>
    <mergeCell ref="B96:C96"/>
    <mergeCell ref="B97:C97"/>
    <mergeCell ref="B98:C98"/>
    <mergeCell ref="B99:C99"/>
    <mergeCell ref="B100:C100"/>
    <mergeCell ref="B101:C101"/>
    <mergeCell ref="B102:C102"/>
    <mergeCell ref="A106:C106"/>
    <mergeCell ref="A107:D107"/>
    <mergeCell ref="A108:D108"/>
    <mergeCell ref="B109:C109"/>
    <mergeCell ref="B110:C110"/>
    <mergeCell ref="A111:C111"/>
    <mergeCell ref="A112:D112"/>
    <mergeCell ref="A113:D113"/>
    <mergeCell ref="B114:C114"/>
    <mergeCell ref="B115:C115"/>
    <mergeCell ref="B116:C116"/>
    <mergeCell ref="A117:C117"/>
    <mergeCell ref="A118:D118"/>
    <mergeCell ref="A119:D119"/>
    <mergeCell ref="B120:C120"/>
    <mergeCell ref="B121:C121"/>
    <mergeCell ref="B122:C122"/>
    <mergeCell ref="B123:C123"/>
    <mergeCell ref="B124:C124"/>
    <mergeCell ref="B125:C125"/>
    <mergeCell ref="A126:C126"/>
    <mergeCell ref="A127:D127"/>
    <mergeCell ref="A128:D128"/>
    <mergeCell ref="A131:D131"/>
    <mergeCell ref="A133:D133"/>
    <mergeCell ref="A135:D135"/>
    <mergeCell ref="A136:A141"/>
    <mergeCell ref="C140:C141"/>
    <mergeCell ref="D140:D141"/>
    <mergeCell ref="A142:C142"/>
    <mergeCell ref="A143:D143"/>
    <mergeCell ref="A144:D144"/>
    <mergeCell ref="B145:C145"/>
    <mergeCell ref="B146:C146"/>
    <mergeCell ref="B147:C147"/>
    <mergeCell ref="B148:C148"/>
    <mergeCell ref="B149:C149"/>
    <mergeCell ref="B150:C150"/>
    <mergeCell ref="A151:C151"/>
    <mergeCell ref="B152:C152"/>
    <mergeCell ref="B153:C153"/>
    <mergeCell ref="A154:C154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rowBreaks count="3" manualBreakCount="3">
    <brk id="44" man="true" max="16383" min="0"/>
    <brk id="95" man="true" max="16383" min="0"/>
    <brk id="146" man="true" max="16383" min="0"/>
  </row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E7E6E6"/>
    <pageSetUpPr fitToPage="true"/>
  </sheetPr>
  <dimension ref="A1:AMJ15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B7" activeCellId="0" sqref="B7"/>
    </sheetView>
  </sheetViews>
  <sheetFormatPr defaultRowHeight="12.75" zeroHeight="false" outlineLevelRow="0" outlineLevelCol="0"/>
  <cols>
    <col collapsed="false" customWidth="true" hidden="false" outlineLevel="0" max="1" min="1" style="1" width="32.87"/>
    <col collapsed="false" customWidth="true" hidden="false" outlineLevel="0" max="2" min="2" style="1" width="61.31"/>
    <col collapsed="false" customWidth="true" hidden="false" outlineLevel="0" max="3" min="3" style="1" width="14.57"/>
    <col collapsed="false" customWidth="true" hidden="false" outlineLevel="0" max="4" min="4" style="2" width="29.71"/>
    <col collapsed="false" customWidth="true" hidden="false" outlineLevel="0" max="5" min="5" style="3" width="20.57"/>
    <col collapsed="false" customWidth="true" hidden="false" outlineLevel="0" max="1025" min="6" style="3" width="9.13"/>
  </cols>
  <sheetData>
    <row r="1" customFormat="false" ht="12.75" hidden="false" customHeight="false" outlineLevel="0" collapsed="false">
      <c r="A1" s="4"/>
      <c r="B1" s="4"/>
      <c r="C1" s="4"/>
      <c r="D1" s="5"/>
    </row>
    <row r="2" customFormat="false" ht="12.75" hidden="false" customHeight="false" outlineLevel="0" collapsed="false">
      <c r="A2" s="6" t="s">
        <v>0</v>
      </c>
      <c r="B2" s="6"/>
      <c r="C2" s="6"/>
      <c r="D2" s="6"/>
      <c r="E2" s="7"/>
    </row>
    <row r="3" customFormat="false" ht="12.75" hidden="false" customHeight="false" outlineLevel="0" collapsed="false">
      <c r="A3" s="8"/>
      <c r="B3" s="8"/>
      <c r="C3" s="8"/>
      <c r="D3" s="8"/>
      <c r="E3" s="7"/>
    </row>
    <row r="4" customFormat="false" ht="12.75" hidden="false" customHeight="false" outlineLevel="0" collapsed="false">
      <c r="A4" s="8" t="s">
        <v>160</v>
      </c>
      <c r="B4" s="8"/>
      <c r="C4" s="8"/>
      <c r="D4" s="8"/>
      <c r="E4" s="7"/>
    </row>
    <row r="5" customFormat="false" ht="12.75" hidden="false" customHeight="false" outlineLevel="0" collapsed="false">
      <c r="A5" s="9"/>
      <c r="B5" s="9"/>
      <c r="C5" s="9"/>
      <c r="D5" s="9"/>
      <c r="E5" s="7"/>
    </row>
    <row r="6" customFormat="false" ht="12.75" hidden="false" customHeight="true" outlineLevel="0" collapsed="false">
      <c r="A6" s="10" t="s">
        <v>2</v>
      </c>
      <c r="B6" s="11" t="s">
        <v>3</v>
      </c>
      <c r="C6" s="11"/>
      <c r="D6" s="11"/>
      <c r="E6" s="7"/>
    </row>
    <row r="7" customFormat="false" ht="12.75" hidden="false" customHeight="true" outlineLevel="0" collapsed="false">
      <c r="A7" s="10" t="s">
        <v>158</v>
      </c>
      <c r="B7" s="12" t="s">
        <v>5</v>
      </c>
      <c r="C7" s="12"/>
      <c r="D7" s="12"/>
      <c r="E7" s="7"/>
    </row>
    <row r="8" customFormat="false" ht="12.75" hidden="false" customHeight="false" outlineLevel="0" collapsed="false">
      <c r="A8" s="11"/>
      <c r="B8" s="11"/>
      <c r="C8" s="11"/>
      <c r="D8" s="11"/>
      <c r="E8" s="7"/>
    </row>
    <row r="9" customFormat="false" ht="12.75" hidden="false" customHeight="false" outlineLevel="0" collapsed="false">
      <c r="A9" s="13" t="s">
        <v>6</v>
      </c>
      <c r="B9" s="14"/>
      <c r="C9" s="14"/>
      <c r="D9" s="15"/>
      <c r="E9" s="7"/>
    </row>
    <row r="10" customFormat="false" ht="12.75" hidden="false" customHeight="false" outlineLevel="0" collapsed="false">
      <c r="A10" s="9"/>
      <c r="B10" s="9"/>
      <c r="C10" s="9"/>
      <c r="D10" s="9"/>
      <c r="E10" s="7"/>
    </row>
    <row r="11" customFormat="false" ht="13.5" hidden="false" customHeight="true" outlineLevel="0" collapsed="false">
      <c r="A11" s="12" t="s">
        <v>7</v>
      </c>
      <c r="B11" s="12"/>
      <c r="C11" s="12"/>
      <c r="D11" s="12"/>
      <c r="E11" s="7"/>
    </row>
    <row r="12" customFormat="false" ht="12.75" hidden="false" customHeight="true" outlineLevel="0" collapsed="false">
      <c r="A12" s="11" t="s">
        <v>8</v>
      </c>
      <c r="B12" s="11" t="s">
        <v>9</v>
      </c>
      <c r="C12" s="11"/>
      <c r="D12" s="11"/>
      <c r="E12" s="7"/>
    </row>
    <row r="13" customFormat="false" ht="12.75" hidden="false" customHeight="true" outlineLevel="0" collapsed="false">
      <c r="A13" s="11" t="s">
        <v>10</v>
      </c>
      <c r="B13" s="11" t="s">
        <v>11</v>
      </c>
      <c r="C13" s="11"/>
      <c r="D13" s="11" t="s">
        <v>12</v>
      </c>
      <c r="E13" s="7"/>
    </row>
    <row r="14" customFormat="false" ht="12.75" hidden="false" customHeight="true" outlineLevel="0" collapsed="false">
      <c r="A14" s="11" t="s">
        <v>13</v>
      </c>
      <c r="B14" s="11" t="s">
        <v>14</v>
      </c>
      <c r="C14" s="11"/>
      <c r="D14" s="11" t="s">
        <v>15</v>
      </c>
      <c r="E14" s="7"/>
    </row>
    <row r="15" customFormat="false" ht="12.75" hidden="false" customHeight="true" outlineLevel="0" collapsed="false">
      <c r="A15" s="11" t="s">
        <v>16</v>
      </c>
      <c r="B15" s="11" t="s">
        <v>17</v>
      </c>
      <c r="C15" s="11"/>
      <c r="D15" s="11" t="n">
        <v>12</v>
      </c>
      <c r="E15" s="7"/>
    </row>
    <row r="16" customFormat="false" ht="12.75" hidden="false" customHeight="false" outlineLevel="0" collapsed="false">
      <c r="A16" s="9"/>
      <c r="B16" s="9"/>
      <c r="C16" s="9"/>
      <c r="D16" s="9"/>
      <c r="E16" s="7"/>
    </row>
    <row r="17" customFormat="false" ht="12.75" hidden="false" customHeight="false" outlineLevel="0" collapsed="false">
      <c r="A17" s="16" t="s">
        <v>18</v>
      </c>
      <c r="B17" s="16"/>
      <c r="C17" s="16"/>
      <c r="D17" s="16"/>
      <c r="E17" s="7"/>
    </row>
    <row r="18" customFormat="false" ht="12.75" hidden="false" customHeight="true" outlineLevel="0" collapsed="false">
      <c r="A18" s="17" t="s">
        <v>19</v>
      </c>
      <c r="B18" s="17"/>
      <c r="C18" s="17"/>
      <c r="D18" s="17"/>
      <c r="E18" s="7"/>
      <c r="AMI18" s="18"/>
      <c r="AMJ18" s="18"/>
    </row>
    <row r="19" customFormat="false" ht="12.75" hidden="false" customHeight="true" outlineLevel="0" collapsed="false">
      <c r="A19" s="11" t="s">
        <v>20</v>
      </c>
      <c r="B19" s="11"/>
      <c r="C19" s="11"/>
      <c r="D19" s="11"/>
      <c r="E19" s="7"/>
      <c r="AMI19" s="18"/>
      <c r="AMJ19" s="18"/>
    </row>
    <row r="20" customFormat="false" ht="12.75" hidden="false" customHeight="false" outlineLevel="0" collapsed="false">
      <c r="A20" s="9"/>
      <c r="B20" s="9"/>
      <c r="C20" s="9"/>
      <c r="D20" s="9"/>
      <c r="E20" s="7"/>
    </row>
    <row r="21" customFormat="false" ht="12.75" hidden="false" customHeight="false" outlineLevel="0" collapsed="false">
      <c r="A21" s="16" t="s">
        <v>21</v>
      </c>
      <c r="B21" s="16"/>
      <c r="C21" s="16"/>
      <c r="D21" s="16"/>
      <c r="E21" s="7"/>
    </row>
    <row r="22" customFormat="false" ht="12.75" hidden="false" customHeight="false" outlineLevel="0" collapsed="false">
      <c r="A22" s="16" t="s">
        <v>22</v>
      </c>
      <c r="B22" s="16"/>
      <c r="C22" s="16"/>
      <c r="D22" s="16"/>
      <c r="E22" s="7"/>
    </row>
    <row r="23" customFormat="false" ht="15.75" hidden="false" customHeight="true" outlineLevel="0" collapsed="false">
      <c r="A23" s="17" t="s">
        <v>23</v>
      </c>
      <c r="B23" s="17"/>
      <c r="C23" s="17"/>
      <c r="D23" s="17"/>
      <c r="E23" s="7"/>
    </row>
    <row r="24" customFormat="false" ht="23.65" hidden="false" customHeight="true" outlineLevel="0" collapsed="false">
      <c r="A24" s="11" t="n">
        <v>1</v>
      </c>
      <c r="B24" s="19" t="s">
        <v>24</v>
      </c>
      <c r="C24" s="19"/>
      <c r="D24" s="11" t="str">
        <f aca="false">A19</f>
        <v>Limpeza e Conservação</v>
      </c>
      <c r="E24" s="7"/>
    </row>
    <row r="25" customFormat="false" ht="12.75" hidden="false" customHeight="true" outlineLevel="0" collapsed="false">
      <c r="A25" s="11" t="n">
        <v>2</v>
      </c>
      <c r="B25" s="19" t="s">
        <v>25</v>
      </c>
      <c r="C25" s="19"/>
      <c r="D25" s="11" t="s">
        <v>26</v>
      </c>
      <c r="E25" s="7"/>
    </row>
    <row r="26" customFormat="false" ht="12.75" hidden="false" customHeight="true" outlineLevel="0" collapsed="false">
      <c r="A26" s="11" t="n">
        <v>2</v>
      </c>
      <c r="B26" s="19" t="s">
        <v>27</v>
      </c>
      <c r="C26" s="19"/>
      <c r="D26" s="20" t="n">
        <v>1100.29</v>
      </c>
      <c r="E26" s="7"/>
    </row>
    <row r="27" customFormat="false" ht="23.65" hidden="false" customHeight="true" outlineLevel="0" collapsed="false">
      <c r="A27" s="11" t="n">
        <v>3</v>
      </c>
      <c r="B27" s="19" t="s">
        <v>28</v>
      </c>
      <c r="C27" s="19"/>
      <c r="D27" s="11" t="str">
        <f aca="false">A4</f>
        <v>SERVENTE DE LIMPEZA (LÍDER QUE EXECUTA)</v>
      </c>
      <c r="E27" s="7"/>
    </row>
    <row r="28" customFormat="false" ht="12.75" hidden="false" customHeight="true" outlineLevel="0" collapsed="false">
      <c r="A28" s="11" t="n">
        <v>4</v>
      </c>
      <c r="B28" s="19" t="s">
        <v>29</v>
      </c>
      <c r="C28" s="19"/>
      <c r="D28" s="21" t="n">
        <v>43466</v>
      </c>
      <c r="E28" s="7"/>
    </row>
    <row r="29" customFormat="false" ht="12.75" hidden="false" customHeight="false" outlineLevel="0" collapsed="false">
      <c r="A29" s="9"/>
      <c r="B29" s="9"/>
      <c r="C29" s="9"/>
      <c r="D29" s="9"/>
      <c r="E29" s="7"/>
    </row>
    <row r="30" customFormat="false" ht="12.75" hidden="false" customHeight="false" outlineLevel="0" collapsed="false">
      <c r="A30" s="16" t="s">
        <v>30</v>
      </c>
      <c r="B30" s="16"/>
      <c r="C30" s="16"/>
      <c r="D30" s="16"/>
      <c r="E30" s="7"/>
    </row>
    <row r="31" customFormat="false" ht="12.75" hidden="false" customHeight="true" outlineLevel="0" collapsed="false">
      <c r="A31" s="17" t="n">
        <v>1</v>
      </c>
      <c r="B31" s="17" t="s">
        <v>31</v>
      </c>
      <c r="C31" s="17"/>
      <c r="D31" s="17" t="s">
        <v>32</v>
      </c>
      <c r="E31" s="7"/>
    </row>
    <row r="32" customFormat="false" ht="12.75" hidden="false" customHeight="true" outlineLevel="0" collapsed="false">
      <c r="A32" s="11" t="s">
        <v>8</v>
      </c>
      <c r="B32" s="19" t="s">
        <v>33</v>
      </c>
      <c r="C32" s="19"/>
      <c r="D32" s="22" t="n">
        <v>1100.29</v>
      </c>
      <c r="E32" s="7"/>
    </row>
    <row r="33" customFormat="false" ht="12.75" hidden="false" customHeight="true" outlineLevel="0" collapsed="false">
      <c r="A33" s="11" t="s">
        <v>10</v>
      </c>
      <c r="B33" s="19" t="s">
        <v>34</v>
      </c>
      <c r="C33" s="19"/>
      <c r="D33" s="23" t="n">
        <v>0</v>
      </c>
      <c r="E33" s="7"/>
    </row>
    <row r="34" customFormat="false" ht="18" hidden="false" customHeight="true" outlineLevel="0" collapsed="false">
      <c r="A34" s="11" t="s">
        <v>13</v>
      </c>
      <c r="B34" s="19" t="s">
        <v>35</v>
      </c>
      <c r="C34" s="19"/>
      <c r="D34" s="23" t="n">
        <v>0</v>
      </c>
      <c r="E34" s="7"/>
      <c r="F34" s="24"/>
    </row>
    <row r="35" customFormat="false" ht="36.75" hidden="false" customHeight="true" outlineLevel="0" collapsed="false">
      <c r="A35" s="11" t="s">
        <v>16</v>
      </c>
      <c r="B35" s="19" t="s">
        <v>36</v>
      </c>
      <c r="C35" s="19"/>
      <c r="D35" s="23" t="n">
        <v>0</v>
      </c>
      <c r="E35" s="7"/>
      <c r="F35" s="25"/>
    </row>
    <row r="36" customFormat="false" ht="24.75" hidden="false" customHeight="true" outlineLevel="0" collapsed="false">
      <c r="A36" s="11" t="s">
        <v>37</v>
      </c>
      <c r="B36" s="19" t="s">
        <v>38</v>
      </c>
      <c r="C36" s="19"/>
      <c r="D36" s="23" t="n">
        <v>0</v>
      </c>
      <c r="E36" s="7"/>
      <c r="F36" s="25"/>
    </row>
    <row r="37" customFormat="false" ht="32.25" hidden="false" customHeight="true" outlineLevel="0" collapsed="false">
      <c r="A37" s="11" t="s">
        <v>39</v>
      </c>
      <c r="B37" s="19" t="s">
        <v>40</v>
      </c>
      <c r="C37" s="19"/>
      <c r="D37" s="23" t="n">
        <v>0</v>
      </c>
      <c r="E37" s="7"/>
      <c r="F37" s="25"/>
    </row>
    <row r="38" customFormat="false" ht="26.25" hidden="false" customHeight="true" outlineLevel="0" collapsed="false">
      <c r="A38" s="11" t="s">
        <v>41</v>
      </c>
      <c r="B38" s="19" t="s">
        <v>42</v>
      </c>
      <c r="C38" s="19"/>
      <c r="D38" s="23" t="n">
        <v>0</v>
      </c>
      <c r="E38" s="7"/>
      <c r="F38" s="25"/>
    </row>
    <row r="39" customFormat="false" ht="12.75" hidden="false" customHeight="true" outlineLevel="0" collapsed="false">
      <c r="A39" s="11" t="s">
        <v>43</v>
      </c>
      <c r="B39" s="19" t="s">
        <v>44</v>
      </c>
      <c r="C39" s="19"/>
      <c r="D39" s="22" t="n">
        <v>42.4</v>
      </c>
      <c r="E39" s="7"/>
      <c r="F39" s="25"/>
    </row>
    <row r="40" customFormat="false" ht="12.75" hidden="false" customHeight="true" outlineLevel="0" collapsed="false">
      <c r="A40" s="11" t="s">
        <v>45</v>
      </c>
      <c r="B40" s="19" t="s">
        <v>46</v>
      </c>
      <c r="C40" s="19"/>
      <c r="D40" s="23" t="n">
        <f aca="false">(D32+D39)*0.2</f>
        <v>228.538</v>
      </c>
      <c r="E40" s="7"/>
      <c r="F40" s="25"/>
    </row>
    <row r="41" customFormat="false" ht="12.75" hidden="false" customHeight="true" outlineLevel="0" collapsed="false">
      <c r="A41" s="26"/>
      <c r="B41" s="17" t="s">
        <v>47</v>
      </c>
      <c r="C41" s="17"/>
      <c r="D41" s="27" t="n">
        <f aca="false">SUM(D32:D40)</f>
        <v>1371.228</v>
      </c>
      <c r="E41" s="7"/>
      <c r="F41" s="25"/>
    </row>
    <row r="42" customFormat="false" ht="12.75" hidden="false" customHeight="true" outlineLevel="0" collapsed="false">
      <c r="A42" s="11" t="s">
        <v>48</v>
      </c>
      <c r="B42" s="11"/>
      <c r="C42" s="11"/>
      <c r="D42" s="11"/>
      <c r="E42" s="7"/>
    </row>
    <row r="43" customFormat="false" ht="12.75" hidden="false" customHeight="true" outlineLevel="0" collapsed="false">
      <c r="A43" s="8" t="s">
        <v>49</v>
      </c>
      <c r="B43" s="8"/>
      <c r="C43" s="8"/>
      <c r="D43" s="8"/>
      <c r="E43" s="7"/>
    </row>
    <row r="44" customFormat="false" ht="12.75" hidden="false" customHeight="false" outlineLevel="0" collapsed="false">
      <c r="A44" s="8" t="s">
        <v>50</v>
      </c>
      <c r="B44" s="8"/>
      <c r="C44" s="8"/>
      <c r="D44" s="8"/>
      <c r="E44" s="7"/>
    </row>
    <row r="45" customFormat="false" ht="12.75" hidden="false" customHeight="true" outlineLevel="0" collapsed="false">
      <c r="A45" s="17" t="s">
        <v>51</v>
      </c>
      <c r="B45" s="17" t="s">
        <v>52</v>
      </c>
      <c r="C45" s="17"/>
      <c r="D45" s="17" t="s">
        <v>32</v>
      </c>
      <c r="E45" s="7"/>
    </row>
    <row r="46" customFormat="false" ht="25.5" hidden="false" customHeight="false" outlineLevel="0" collapsed="false">
      <c r="A46" s="11" t="s">
        <v>8</v>
      </c>
      <c r="B46" s="10" t="s">
        <v>53</v>
      </c>
      <c r="C46" s="28" t="s">
        <v>54</v>
      </c>
      <c r="D46" s="23" t="n">
        <f aca="false">D41*0.0833</f>
        <v>114.2232924</v>
      </c>
      <c r="E46" s="7"/>
    </row>
    <row r="47" customFormat="false" ht="25.5" hidden="false" customHeight="false" outlineLevel="0" collapsed="false">
      <c r="A47" s="11" t="s">
        <v>10</v>
      </c>
      <c r="B47" s="10" t="s">
        <v>55</v>
      </c>
      <c r="C47" s="28" t="s">
        <v>54</v>
      </c>
      <c r="D47" s="23" t="n">
        <f aca="false">D41*0.0278</f>
        <v>38.1201384</v>
      </c>
      <c r="E47" s="7"/>
    </row>
    <row r="48" customFormat="false" ht="12.75" hidden="false" customHeight="true" outlineLevel="0" collapsed="false">
      <c r="A48" s="12" t="s">
        <v>56</v>
      </c>
      <c r="B48" s="12"/>
      <c r="C48" s="12"/>
      <c r="D48" s="29" t="n">
        <f aca="false">SUM(D46:D47)</f>
        <v>152.3434308</v>
      </c>
      <c r="E48" s="7"/>
    </row>
    <row r="49" customFormat="false" ht="25.5" hidden="false" customHeight="false" outlineLevel="0" collapsed="false">
      <c r="A49" s="11" t="s">
        <v>13</v>
      </c>
      <c r="B49" s="10" t="s">
        <v>57</v>
      </c>
      <c r="C49" s="28" t="s">
        <v>54</v>
      </c>
      <c r="D49" s="23" t="n">
        <f aca="false">(D46+D47)*C62</f>
        <v>56.0623825344</v>
      </c>
      <c r="E49" s="7"/>
    </row>
    <row r="50" customFormat="false" ht="12.75" hidden="false" customHeight="true" outlineLevel="0" collapsed="false">
      <c r="A50" s="17" t="s">
        <v>58</v>
      </c>
      <c r="B50" s="17"/>
      <c r="C50" s="17"/>
      <c r="D50" s="27" t="n">
        <f aca="false">D48+D49</f>
        <v>208.4058133344</v>
      </c>
      <c r="E50" s="7"/>
    </row>
    <row r="51" customFormat="false" ht="36" hidden="false" customHeight="true" outlineLevel="0" collapsed="false">
      <c r="A51" s="30" t="s">
        <v>59</v>
      </c>
      <c r="B51" s="30"/>
      <c r="C51" s="30"/>
      <c r="D51" s="30"/>
      <c r="E51" s="7"/>
    </row>
    <row r="52" customFormat="false" ht="12.75" hidden="false" customHeight="true" outlineLevel="0" collapsed="false">
      <c r="A52" s="16" t="s">
        <v>60</v>
      </c>
      <c r="B52" s="16"/>
      <c r="C52" s="16"/>
      <c r="D52" s="16"/>
      <c r="E52" s="7"/>
    </row>
    <row r="53" customFormat="false" ht="12.75" hidden="false" customHeight="false" outlineLevel="0" collapsed="false">
      <c r="A53" s="17" t="s">
        <v>61</v>
      </c>
      <c r="B53" s="31" t="s">
        <v>62</v>
      </c>
      <c r="C53" s="17" t="s">
        <v>63</v>
      </c>
      <c r="D53" s="17" t="s">
        <v>32</v>
      </c>
      <c r="E53" s="7"/>
    </row>
    <row r="54" customFormat="false" ht="12.75" hidden="false" customHeight="false" outlineLevel="0" collapsed="false">
      <c r="A54" s="11" t="s">
        <v>8</v>
      </c>
      <c r="B54" s="10" t="s">
        <v>64</v>
      </c>
      <c r="C54" s="32" t="n">
        <v>0.2</v>
      </c>
      <c r="D54" s="23" t="n">
        <f aca="false">C54*$D$41</f>
        <v>274.2456</v>
      </c>
      <c r="E54" s="7" t="s">
        <v>65</v>
      </c>
    </row>
    <row r="55" customFormat="false" ht="12.75" hidden="false" customHeight="false" outlineLevel="0" collapsed="false">
      <c r="A55" s="11" t="s">
        <v>10</v>
      </c>
      <c r="B55" s="10" t="s">
        <v>66</v>
      </c>
      <c r="C55" s="33" t="n">
        <v>0.025</v>
      </c>
      <c r="D55" s="23" t="n">
        <f aca="false">C55*$D$41</f>
        <v>34.2807</v>
      </c>
      <c r="E55" s="7"/>
    </row>
    <row r="56" customFormat="false" ht="12.75" hidden="false" customHeight="false" outlineLevel="0" collapsed="false">
      <c r="A56" s="11" t="s">
        <v>13</v>
      </c>
      <c r="B56" s="10" t="s">
        <v>67</v>
      </c>
      <c r="C56" s="32" t="n">
        <v>0.03</v>
      </c>
      <c r="D56" s="23" t="n">
        <f aca="false">C56*$D$41</f>
        <v>41.13684</v>
      </c>
      <c r="E56" s="7" t="s">
        <v>65</v>
      </c>
    </row>
    <row r="57" customFormat="false" ht="12.75" hidden="false" customHeight="false" outlineLevel="0" collapsed="false">
      <c r="A57" s="11" t="s">
        <v>16</v>
      </c>
      <c r="B57" s="10" t="s">
        <v>68</v>
      </c>
      <c r="C57" s="33" t="n">
        <v>0.015</v>
      </c>
      <c r="D57" s="23" t="n">
        <f aca="false">C57*$D$41</f>
        <v>20.56842</v>
      </c>
      <c r="E57" s="7"/>
    </row>
    <row r="58" customFormat="false" ht="12.75" hidden="false" customHeight="false" outlineLevel="0" collapsed="false">
      <c r="A58" s="11" t="s">
        <v>37</v>
      </c>
      <c r="B58" s="10" t="s">
        <v>69</v>
      </c>
      <c r="C58" s="33" t="n">
        <v>0.01</v>
      </c>
      <c r="D58" s="23" t="n">
        <f aca="false">C58*$D$41</f>
        <v>13.71228</v>
      </c>
      <c r="E58" s="7"/>
    </row>
    <row r="59" customFormat="false" ht="12.75" hidden="false" customHeight="false" outlineLevel="0" collapsed="false">
      <c r="A59" s="11" t="s">
        <v>39</v>
      </c>
      <c r="B59" s="10" t="s">
        <v>70</v>
      </c>
      <c r="C59" s="33" t="n">
        <v>0.006</v>
      </c>
      <c r="D59" s="23" t="n">
        <f aca="false">C59*$D$41</f>
        <v>8.227368</v>
      </c>
      <c r="E59" s="7"/>
    </row>
    <row r="60" customFormat="false" ht="12.75" hidden="false" customHeight="false" outlineLevel="0" collapsed="false">
      <c r="A60" s="11" t="s">
        <v>41</v>
      </c>
      <c r="B60" s="10" t="s">
        <v>71</v>
      </c>
      <c r="C60" s="33" t="n">
        <v>0.002</v>
      </c>
      <c r="D60" s="23" t="n">
        <f aca="false">C60*$D$41</f>
        <v>2.742456</v>
      </c>
      <c r="E60" s="7"/>
    </row>
    <row r="61" customFormat="false" ht="12.75" hidden="false" customHeight="false" outlineLevel="0" collapsed="false">
      <c r="A61" s="11" t="s">
        <v>43</v>
      </c>
      <c r="B61" s="10" t="s">
        <v>72</v>
      </c>
      <c r="C61" s="32" t="n">
        <v>0.08</v>
      </c>
      <c r="D61" s="23" t="n">
        <f aca="false">C61*$D$41</f>
        <v>109.69824</v>
      </c>
      <c r="E61" s="7" t="s">
        <v>65</v>
      </c>
    </row>
    <row r="62" customFormat="false" ht="25.5" hidden="false" customHeight="false" outlineLevel="0" collapsed="false">
      <c r="A62" s="26"/>
      <c r="B62" s="31" t="s">
        <v>73</v>
      </c>
      <c r="C62" s="34" t="n">
        <f aca="false">SUM(C54:C61)</f>
        <v>0.368</v>
      </c>
      <c r="D62" s="27" t="n">
        <f aca="false">SUM(D54:D61)</f>
        <v>504.611904</v>
      </c>
      <c r="E62" s="7"/>
    </row>
    <row r="63" customFormat="false" ht="12.75" hidden="false" customHeight="false" outlineLevel="0" collapsed="false">
      <c r="A63" s="15"/>
      <c r="B63" s="15"/>
      <c r="C63" s="15"/>
      <c r="D63" s="15"/>
      <c r="E63" s="7"/>
    </row>
    <row r="64" customFormat="false" ht="12.75" hidden="false" customHeight="false" outlineLevel="0" collapsed="false">
      <c r="A64" s="8" t="s">
        <v>74</v>
      </c>
      <c r="B64" s="8"/>
      <c r="C64" s="8"/>
      <c r="D64" s="8"/>
      <c r="E64" s="7"/>
    </row>
    <row r="65" customFormat="false" ht="12.75" hidden="false" customHeight="true" outlineLevel="0" collapsed="false">
      <c r="A65" s="17" t="s">
        <v>51</v>
      </c>
      <c r="B65" s="17" t="s">
        <v>75</v>
      </c>
      <c r="C65" s="17"/>
      <c r="D65" s="17" t="s">
        <v>32</v>
      </c>
      <c r="E65" s="7"/>
    </row>
    <row r="66" customFormat="false" ht="12.75" hidden="false" customHeight="true" outlineLevel="0" collapsed="false">
      <c r="A66" s="11" t="s">
        <v>8</v>
      </c>
      <c r="B66" s="19" t="s">
        <v>76</v>
      </c>
      <c r="C66" s="19"/>
      <c r="D66" s="35" t="n">
        <f aca="false">'VALE TRANSPORTE'!F4-(D32*0.06)</f>
        <v>130.6986</v>
      </c>
      <c r="E66" s="7"/>
    </row>
    <row r="67" customFormat="false" ht="16.5" hidden="false" customHeight="true" outlineLevel="0" collapsed="false">
      <c r="A67" s="11" t="s">
        <v>10</v>
      </c>
      <c r="B67" s="19" t="s">
        <v>77</v>
      </c>
      <c r="C67" s="19"/>
      <c r="D67" s="22" t="n">
        <f aca="false">(14*21.01)-((14*21.01)*0.05)</f>
        <v>279.433</v>
      </c>
      <c r="E67" s="7"/>
    </row>
    <row r="68" customFormat="false" ht="24" hidden="false" customHeight="true" outlineLevel="0" collapsed="false">
      <c r="A68" s="11" t="s">
        <v>13</v>
      </c>
      <c r="B68" s="19" t="s">
        <v>78</v>
      </c>
      <c r="C68" s="19"/>
      <c r="D68" s="22" t="n">
        <v>0</v>
      </c>
      <c r="E68" s="36"/>
    </row>
    <row r="69" customFormat="false" ht="16.5" hidden="false" customHeight="true" outlineLevel="0" collapsed="false">
      <c r="A69" s="11" t="s">
        <v>16</v>
      </c>
      <c r="B69" s="19" t="s">
        <v>79</v>
      </c>
      <c r="C69" s="19"/>
      <c r="D69" s="22" t="n">
        <v>0</v>
      </c>
      <c r="E69" s="37"/>
    </row>
    <row r="70" customFormat="false" ht="27.6" hidden="false" customHeight="true" outlineLevel="0" collapsed="false">
      <c r="A70" s="11" t="s">
        <v>37</v>
      </c>
      <c r="B70" s="19" t="s">
        <v>80</v>
      </c>
      <c r="C70" s="19"/>
      <c r="D70" s="22" t="n">
        <v>47</v>
      </c>
      <c r="E70" s="38"/>
    </row>
    <row r="71" customFormat="false" ht="16.5" hidden="false" customHeight="true" outlineLevel="0" collapsed="false">
      <c r="A71" s="11" t="s">
        <v>39</v>
      </c>
      <c r="B71" s="19" t="s">
        <v>81</v>
      </c>
      <c r="C71" s="19"/>
      <c r="D71" s="22" t="n">
        <v>110</v>
      </c>
      <c r="E71" s="7"/>
    </row>
    <row r="72" customFormat="false" ht="16.5" hidden="false" customHeight="true" outlineLevel="0" collapsed="false">
      <c r="A72" s="11" t="s">
        <v>41</v>
      </c>
      <c r="B72" s="19" t="s">
        <v>82</v>
      </c>
      <c r="C72" s="19"/>
      <c r="D72" s="23" t="n">
        <v>0</v>
      </c>
      <c r="E72" s="7"/>
    </row>
    <row r="73" customFormat="false" ht="16.5" hidden="false" customHeight="true" outlineLevel="0" collapsed="false">
      <c r="A73" s="17" t="s">
        <v>83</v>
      </c>
      <c r="B73" s="17"/>
      <c r="C73" s="17"/>
      <c r="D73" s="27" t="n">
        <f aca="false">SUM(D66:D72)</f>
        <v>567.1316</v>
      </c>
      <c r="E73" s="7"/>
    </row>
    <row r="74" customFormat="false" ht="39.75" hidden="false" customHeight="true" outlineLevel="0" collapsed="false">
      <c r="A74" s="30" t="s">
        <v>84</v>
      </c>
      <c r="B74" s="30"/>
      <c r="C74" s="30"/>
      <c r="D74" s="30"/>
      <c r="E74" s="7"/>
    </row>
    <row r="75" customFormat="false" ht="16.5" hidden="false" customHeight="true" outlineLevel="0" collapsed="false">
      <c r="A75" s="8" t="s">
        <v>85</v>
      </c>
      <c r="B75" s="8"/>
      <c r="C75" s="8"/>
      <c r="D75" s="8"/>
      <c r="E75" s="7"/>
    </row>
    <row r="76" customFormat="false" ht="12.75" hidden="false" customHeight="true" outlineLevel="0" collapsed="false">
      <c r="A76" s="17" t="n">
        <v>2</v>
      </c>
      <c r="B76" s="17" t="s">
        <v>86</v>
      </c>
      <c r="C76" s="17"/>
      <c r="D76" s="17" t="s">
        <v>32</v>
      </c>
      <c r="E76" s="7"/>
    </row>
    <row r="77" customFormat="false" ht="12.75" hidden="false" customHeight="true" outlineLevel="0" collapsed="false">
      <c r="A77" s="11" t="s">
        <v>51</v>
      </c>
      <c r="B77" s="19" t="s">
        <v>52</v>
      </c>
      <c r="C77" s="19"/>
      <c r="D77" s="23" t="n">
        <f aca="false">D50</f>
        <v>208.4058133344</v>
      </c>
      <c r="E77" s="7"/>
    </row>
    <row r="78" customFormat="false" ht="16.5" hidden="false" customHeight="true" outlineLevel="0" collapsed="false">
      <c r="A78" s="11" t="s">
        <v>61</v>
      </c>
      <c r="B78" s="19" t="s">
        <v>62</v>
      </c>
      <c r="C78" s="19"/>
      <c r="D78" s="23" t="n">
        <f aca="false">D62</f>
        <v>504.611904</v>
      </c>
      <c r="E78" s="7"/>
    </row>
    <row r="79" customFormat="false" ht="16.5" hidden="false" customHeight="true" outlineLevel="0" collapsed="false">
      <c r="A79" s="11" t="s">
        <v>87</v>
      </c>
      <c r="B79" s="19" t="s">
        <v>75</v>
      </c>
      <c r="C79" s="19"/>
      <c r="D79" s="23" t="n">
        <f aca="false">D73</f>
        <v>567.1316</v>
      </c>
      <c r="E79" s="7"/>
    </row>
    <row r="80" customFormat="false" ht="16.5" hidden="false" customHeight="true" outlineLevel="0" collapsed="false">
      <c r="A80" s="17" t="s">
        <v>88</v>
      </c>
      <c r="B80" s="17"/>
      <c r="C80" s="17"/>
      <c r="D80" s="27" t="n">
        <f aca="false">SUM(D77:D79)</f>
        <v>1280.1493173344</v>
      </c>
      <c r="E80" s="7"/>
    </row>
    <row r="81" customFormat="false" ht="12.75" hidden="false" customHeight="false" outlineLevel="0" collapsed="false">
      <c r="A81" s="15"/>
      <c r="B81" s="15"/>
      <c r="C81" s="15"/>
      <c r="D81" s="15"/>
      <c r="E81" s="7"/>
    </row>
    <row r="82" customFormat="false" ht="16.5" hidden="false" customHeight="true" outlineLevel="0" collapsed="false">
      <c r="A82" s="8" t="s">
        <v>89</v>
      </c>
      <c r="B82" s="8"/>
      <c r="C82" s="8"/>
      <c r="D82" s="8"/>
      <c r="E82" s="7"/>
    </row>
    <row r="83" customFormat="false" ht="12.75" hidden="false" customHeight="true" outlineLevel="0" collapsed="false">
      <c r="A83" s="17" t="n">
        <v>3</v>
      </c>
      <c r="B83" s="17" t="s">
        <v>90</v>
      </c>
      <c r="C83" s="17"/>
      <c r="D83" s="17" t="s">
        <v>32</v>
      </c>
      <c r="E83" s="7"/>
    </row>
    <row r="84" customFormat="false" ht="66.75" hidden="false" customHeight="true" outlineLevel="0" collapsed="false">
      <c r="A84" s="11" t="s">
        <v>8</v>
      </c>
      <c r="B84" s="19" t="s">
        <v>91</v>
      </c>
      <c r="C84" s="19"/>
      <c r="D84" s="23" t="n">
        <f aca="false">(D41/12)*0.05</f>
        <v>5.71345</v>
      </c>
      <c r="E84" s="7"/>
    </row>
    <row r="85" customFormat="false" ht="26.25" hidden="false" customHeight="true" outlineLevel="0" collapsed="false">
      <c r="A85" s="11" t="s">
        <v>10</v>
      </c>
      <c r="B85" s="19" t="s">
        <v>92</v>
      </c>
      <c r="C85" s="19"/>
      <c r="D85" s="23" t="n">
        <f aca="false">(D84*C61)</f>
        <v>0.457076</v>
      </c>
      <c r="E85" s="7"/>
    </row>
    <row r="86" customFormat="false" ht="25.5" hidden="false" customHeight="false" outlineLevel="0" collapsed="false">
      <c r="A86" s="11" t="s">
        <v>13</v>
      </c>
      <c r="B86" s="19" t="s">
        <v>93</v>
      </c>
      <c r="C86" s="28" t="s">
        <v>54</v>
      </c>
      <c r="D86" s="23" t="n">
        <v>0</v>
      </c>
      <c r="E86" s="7"/>
    </row>
    <row r="87" customFormat="false" ht="26.25" hidden="false" customHeight="true" outlineLevel="0" collapsed="false">
      <c r="A87" s="11" t="s">
        <v>16</v>
      </c>
      <c r="B87" s="19" t="s">
        <v>94</v>
      </c>
      <c r="C87" s="19"/>
      <c r="D87" s="23" t="n">
        <f aca="false">D41*0.0194</f>
        <v>26.6018232</v>
      </c>
      <c r="E87" s="7"/>
    </row>
    <row r="88" customFormat="false" ht="30.75" hidden="false" customHeight="true" outlineLevel="0" collapsed="false">
      <c r="A88" s="11" t="s">
        <v>37</v>
      </c>
      <c r="B88" s="19" t="s">
        <v>95</v>
      </c>
      <c r="C88" s="19"/>
      <c r="D88" s="23" t="n">
        <f aca="false">D87*C62</f>
        <v>9.7894709376</v>
      </c>
      <c r="E88" s="7"/>
    </row>
    <row r="89" customFormat="false" ht="30.75" hidden="false" customHeight="true" outlineLevel="0" collapsed="false">
      <c r="A89" s="11" t="s">
        <v>39</v>
      </c>
      <c r="B89" s="19" t="s">
        <v>96</v>
      </c>
      <c r="C89" s="28" t="s">
        <v>54</v>
      </c>
      <c r="D89" s="23" t="n">
        <f aca="false">D41*0.05</f>
        <v>68.5614</v>
      </c>
      <c r="E89" s="7"/>
    </row>
    <row r="90" customFormat="false" ht="12.75" hidden="false" customHeight="true" outlineLevel="0" collapsed="false">
      <c r="A90" s="17" t="s">
        <v>97</v>
      </c>
      <c r="B90" s="17"/>
      <c r="C90" s="17"/>
      <c r="D90" s="27" t="n">
        <f aca="false">SUM(D84+D85+D86+D87+D88+D89)</f>
        <v>111.1232201376</v>
      </c>
      <c r="E90" s="7"/>
    </row>
    <row r="91" customFormat="false" ht="12.75" hidden="false" customHeight="false" outlineLevel="0" collapsed="false">
      <c r="A91" s="15"/>
      <c r="B91" s="15"/>
      <c r="C91" s="15"/>
      <c r="D91" s="15"/>
      <c r="E91" s="7"/>
    </row>
    <row r="92" customFormat="false" ht="16.5" hidden="false" customHeight="true" outlineLevel="0" collapsed="false">
      <c r="A92" s="8" t="s">
        <v>98</v>
      </c>
      <c r="B92" s="8"/>
      <c r="C92" s="8"/>
      <c r="D92" s="8"/>
      <c r="E92" s="7"/>
    </row>
    <row r="93" customFormat="false" ht="39.75" hidden="false" customHeight="true" outlineLevel="0" collapsed="false">
      <c r="A93" s="30" t="s">
        <v>99</v>
      </c>
      <c r="B93" s="30"/>
      <c r="C93" s="30"/>
      <c r="D93" s="30"/>
      <c r="E93" s="7"/>
    </row>
    <row r="94" customFormat="false" ht="41.25" hidden="false" customHeight="true" outlineLevel="0" collapsed="false">
      <c r="A94" s="12" t="s">
        <v>100</v>
      </c>
      <c r="B94" s="12"/>
      <c r="C94" s="12"/>
      <c r="D94" s="39" t="n">
        <f aca="false">ROUND(D41/12,2)+D41+D46+D47</f>
        <v>1637.8414308</v>
      </c>
      <c r="E94" s="7"/>
    </row>
    <row r="95" customFormat="false" ht="12.75" hidden="false" customHeight="false" outlineLevel="0" collapsed="false">
      <c r="A95" s="16" t="s">
        <v>101</v>
      </c>
      <c r="B95" s="16"/>
      <c r="C95" s="16"/>
      <c r="D95" s="16"/>
      <c r="E95" s="7"/>
    </row>
    <row r="96" customFormat="false" ht="12.75" hidden="false" customHeight="true" outlineLevel="0" collapsed="false">
      <c r="A96" s="17" t="s">
        <v>102</v>
      </c>
      <c r="B96" s="17" t="s">
        <v>103</v>
      </c>
      <c r="C96" s="17"/>
      <c r="D96" s="17" t="s">
        <v>32</v>
      </c>
      <c r="E96" s="7"/>
    </row>
    <row r="97" customFormat="false" ht="12.75" hidden="false" customHeight="true" outlineLevel="0" collapsed="false">
      <c r="A97" s="11" t="s">
        <v>8</v>
      </c>
      <c r="B97" s="19" t="s">
        <v>104</v>
      </c>
      <c r="C97" s="19"/>
      <c r="D97" s="23" t="n">
        <f aca="false">D94*0.0833</f>
        <v>136.43219118564</v>
      </c>
      <c r="E97" s="7"/>
    </row>
    <row r="98" customFormat="false" ht="16.5" hidden="false" customHeight="true" outlineLevel="0" collapsed="false">
      <c r="A98" s="11" t="s">
        <v>10</v>
      </c>
      <c r="B98" s="19" t="s">
        <v>105</v>
      </c>
      <c r="C98" s="19"/>
      <c r="D98" s="23" t="n">
        <f aca="false">($D$94/30/12)*1</f>
        <v>4.54955953</v>
      </c>
      <c r="E98" s="7"/>
    </row>
    <row r="99" customFormat="false" ht="16.5" hidden="false" customHeight="true" outlineLevel="0" collapsed="false">
      <c r="A99" s="11" t="s">
        <v>13</v>
      </c>
      <c r="B99" s="19" t="s">
        <v>106</v>
      </c>
      <c r="C99" s="19"/>
      <c r="D99" s="23" t="n">
        <f aca="false">(($D$94/30/12)*5)*0.015</f>
        <v>0.34121696475</v>
      </c>
      <c r="E99" s="7"/>
    </row>
    <row r="100" customFormat="false" ht="16.5" hidden="false" customHeight="true" outlineLevel="0" collapsed="false">
      <c r="A100" s="11" t="s">
        <v>16</v>
      </c>
      <c r="B100" s="19" t="s">
        <v>107</v>
      </c>
      <c r="C100" s="19"/>
      <c r="D100" s="23" t="n">
        <f aca="false">(($D$94/30/12)*30)*0.08</f>
        <v>10.918942872</v>
      </c>
      <c r="E100" s="7"/>
    </row>
    <row r="101" customFormat="false" ht="16.5" hidden="false" customHeight="true" outlineLevel="0" collapsed="false">
      <c r="A101" s="11" t="s">
        <v>37</v>
      </c>
      <c r="B101" s="19" t="s">
        <v>108</v>
      </c>
      <c r="C101" s="19"/>
      <c r="D101" s="23" t="n">
        <f aca="false">(($D$94/30/12)*5)*0.4</f>
        <v>9.09911906</v>
      </c>
      <c r="E101" s="7"/>
    </row>
    <row r="102" customFormat="false" ht="24.75" hidden="false" customHeight="true" outlineLevel="0" collapsed="false">
      <c r="A102" s="11" t="s">
        <v>39</v>
      </c>
      <c r="B102" s="19" t="s">
        <v>109</v>
      </c>
      <c r="C102" s="19"/>
      <c r="D102" s="22" t="n">
        <f aca="false">(D97+D98+D99+D100+D101)*C62</f>
        <v>59.3734988973595</v>
      </c>
      <c r="E102" s="7"/>
    </row>
    <row r="103" customFormat="false" ht="41.25" hidden="false" customHeight="true" outlineLevel="0" collapsed="false">
      <c r="A103" s="11" t="s">
        <v>41</v>
      </c>
      <c r="B103" s="19" t="s">
        <v>110</v>
      </c>
      <c r="C103" s="28" t="s">
        <v>54</v>
      </c>
      <c r="D103" s="23" t="n">
        <f aca="false">(((D41+(D41/3))*(4/12))/12)*0.02</f>
        <v>1.01572444444444</v>
      </c>
      <c r="E103" s="7"/>
    </row>
    <row r="104" customFormat="false" ht="46.5" hidden="false" customHeight="true" outlineLevel="0" collapsed="false">
      <c r="A104" s="11" t="s">
        <v>43</v>
      </c>
      <c r="B104" s="19" t="s">
        <v>111</v>
      </c>
      <c r="C104" s="28" t="s">
        <v>54</v>
      </c>
      <c r="D104" s="23" t="n">
        <f aca="false">D103*C62</f>
        <v>0.373786595555556</v>
      </c>
      <c r="E104" s="7"/>
    </row>
    <row r="105" customFormat="false" ht="39" hidden="false" customHeight="true" outlineLevel="0" collapsed="false">
      <c r="A105" s="11" t="s">
        <v>45</v>
      </c>
      <c r="B105" s="19" t="s">
        <v>112</v>
      </c>
      <c r="C105" s="28" t="s">
        <v>54</v>
      </c>
      <c r="D105" s="23" t="n">
        <f aca="false">(((D41+(D41/12))*(4/12))*0.02)*C62</f>
        <v>3.64441930666667</v>
      </c>
      <c r="E105" s="7"/>
    </row>
    <row r="106" customFormat="false" ht="12.75" hidden="false" customHeight="true" outlineLevel="0" collapsed="false">
      <c r="A106" s="17" t="s">
        <v>113</v>
      </c>
      <c r="B106" s="17"/>
      <c r="C106" s="17"/>
      <c r="D106" s="27" t="n">
        <f aca="false">SUM(D97:D105)</f>
        <v>225.748458856416</v>
      </c>
      <c r="E106" s="7"/>
    </row>
    <row r="107" customFormat="false" ht="12.75" hidden="false" customHeight="false" outlineLevel="0" collapsed="false">
      <c r="A107" s="15"/>
      <c r="B107" s="15"/>
      <c r="C107" s="15"/>
      <c r="D107" s="15"/>
      <c r="E107" s="7"/>
    </row>
    <row r="108" customFormat="false" ht="16.5" hidden="false" customHeight="true" outlineLevel="0" collapsed="false">
      <c r="A108" s="8" t="s">
        <v>114</v>
      </c>
      <c r="B108" s="8"/>
      <c r="C108" s="8"/>
      <c r="D108" s="8"/>
      <c r="E108" s="7"/>
    </row>
    <row r="109" customFormat="false" ht="12.75" hidden="false" customHeight="true" outlineLevel="0" collapsed="false">
      <c r="A109" s="17" t="s">
        <v>115</v>
      </c>
      <c r="B109" s="17" t="s">
        <v>116</v>
      </c>
      <c r="C109" s="17"/>
      <c r="D109" s="17" t="s">
        <v>32</v>
      </c>
      <c r="E109" s="7"/>
    </row>
    <row r="110" customFormat="false" ht="12.75" hidden="false" customHeight="true" outlineLevel="0" collapsed="false">
      <c r="A110" s="11" t="s">
        <v>8</v>
      </c>
      <c r="B110" s="19" t="s">
        <v>117</v>
      </c>
      <c r="C110" s="19"/>
      <c r="D110" s="23" t="n">
        <v>0</v>
      </c>
      <c r="E110" s="7"/>
    </row>
    <row r="111" customFormat="false" ht="12.75" hidden="false" customHeight="true" outlineLevel="0" collapsed="false">
      <c r="A111" s="17" t="s">
        <v>118</v>
      </c>
      <c r="B111" s="17"/>
      <c r="C111" s="17"/>
      <c r="D111" s="27" t="n">
        <f aca="false">SUM(D110:D110)</f>
        <v>0</v>
      </c>
      <c r="E111" s="7"/>
    </row>
    <row r="112" customFormat="false" ht="12.75" hidden="false" customHeight="true" outlineLevel="0" collapsed="false">
      <c r="A112" s="15"/>
      <c r="B112" s="15"/>
      <c r="C112" s="15"/>
      <c r="D112" s="15"/>
      <c r="E112" s="7"/>
    </row>
    <row r="113" customFormat="false" ht="15.75" hidden="false" customHeight="true" outlineLevel="0" collapsed="false">
      <c r="A113" s="8" t="s">
        <v>119</v>
      </c>
      <c r="B113" s="8"/>
      <c r="C113" s="8"/>
      <c r="D113" s="8"/>
      <c r="E113" s="7"/>
    </row>
    <row r="114" customFormat="false" ht="12.75" hidden="false" customHeight="true" outlineLevel="0" collapsed="false">
      <c r="A114" s="17" t="n">
        <v>4</v>
      </c>
      <c r="B114" s="17" t="s">
        <v>86</v>
      </c>
      <c r="C114" s="17"/>
      <c r="D114" s="17" t="s">
        <v>32</v>
      </c>
      <c r="E114" s="7"/>
    </row>
    <row r="115" customFormat="false" ht="12.75" hidden="false" customHeight="true" outlineLevel="0" collapsed="false">
      <c r="A115" s="11" t="s">
        <v>102</v>
      </c>
      <c r="B115" s="19" t="s">
        <v>120</v>
      </c>
      <c r="C115" s="19"/>
      <c r="D115" s="23" t="n">
        <f aca="false">D106</f>
        <v>225.748458856416</v>
      </c>
      <c r="E115" s="7"/>
    </row>
    <row r="116" customFormat="false" ht="16.5" hidden="false" customHeight="true" outlineLevel="0" collapsed="false">
      <c r="A116" s="11" t="s">
        <v>115</v>
      </c>
      <c r="B116" s="19" t="s">
        <v>116</v>
      </c>
      <c r="C116" s="19"/>
      <c r="D116" s="23" t="n">
        <f aca="false">D111</f>
        <v>0</v>
      </c>
      <c r="E116" s="7"/>
    </row>
    <row r="117" customFormat="false" ht="16.5" hidden="false" customHeight="true" outlineLevel="0" collapsed="false">
      <c r="A117" s="17" t="s">
        <v>88</v>
      </c>
      <c r="B117" s="17"/>
      <c r="C117" s="17"/>
      <c r="D117" s="27" t="n">
        <f aca="false">D115+D116</f>
        <v>225.748458856416</v>
      </c>
      <c r="E117" s="7"/>
    </row>
    <row r="118" customFormat="false" ht="12.75" hidden="false" customHeight="false" outlineLevel="0" collapsed="false">
      <c r="A118" s="15"/>
      <c r="B118" s="15"/>
      <c r="C118" s="15"/>
      <c r="D118" s="15"/>
      <c r="E118" s="7"/>
    </row>
    <row r="119" customFormat="false" ht="16.5" hidden="false" customHeight="true" outlineLevel="0" collapsed="false">
      <c r="A119" s="16" t="s">
        <v>121</v>
      </c>
      <c r="B119" s="16"/>
      <c r="C119" s="16"/>
      <c r="D119" s="16"/>
      <c r="E119" s="7"/>
    </row>
    <row r="120" customFormat="false" ht="12.75" hidden="false" customHeight="true" outlineLevel="0" collapsed="false">
      <c r="A120" s="17" t="n">
        <v>5</v>
      </c>
      <c r="B120" s="17" t="s">
        <v>122</v>
      </c>
      <c r="C120" s="17"/>
      <c r="D120" s="17" t="s">
        <v>32</v>
      </c>
      <c r="E120" s="7"/>
    </row>
    <row r="121" customFormat="false" ht="35.25" hidden="false" customHeight="true" outlineLevel="0" collapsed="false">
      <c r="A121" s="11" t="s">
        <v>8</v>
      </c>
      <c r="B121" s="19" t="s">
        <v>123</v>
      </c>
      <c r="C121" s="19"/>
      <c r="D121" s="22" t="n">
        <f aca="false">UNIFORMES!F15-(UNIFORMES!F15*0.0925)</f>
        <v>39.98445</v>
      </c>
      <c r="E121" s="7"/>
    </row>
    <row r="122" customFormat="false" ht="40.5" hidden="false" customHeight="true" outlineLevel="0" collapsed="false">
      <c r="A122" s="11" t="s">
        <v>10</v>
      </c>
      <c r="B122" s="19" t="s">
        <v>124</v>
      </c>
      <c r="C122" s="19"/>
      <c r="D122" s="22" t="n">
        <f aca="false">EPI!F15-(EPI!F15*0.0925)</f>
        <v>7.2554625</v>
      </c>
      <c r="E122" s="7"/>
    </row>
    <row r="123" customFormat="false" ht="38.25" hidden="false" customHeight="true" outlineLevel="0" collapsed="false">
      <c r="A123" s="11" t="s">
        <v>13</v>
      </c>
      <c r="B123" s="19" t="s">
        <v>125</v>
      </c>
      <c r="C123" s="19"/>
      <c r="D123" s="22" t="n">
        <f aca="false">MATERIAIS!F38-(MATERIAIS!F38*0.0925)</f>
        <v>181.515989285714</v>
      </c>
      <c r="E123" s="7"/>
    </row>
    <row r="124" customFormat="false" ht="40.5" hidden="false" customHeight="true" outlineLevel="0" collapsed="false">
      <c r="A124" s="11" t="s">
        <v>16</v>
      </c>
      <c r="B124" s="19" t="s">
        <v>126</v>
      </c>
      <c r="C124" s="19"/>
      <c r="D124" s="22" t="n">
        <f aca="false">EQUIPAMENTOS!L25-(EQUIPAMENTOS!L25*0.0925)</f>
        <v>11.2463795714286</v>
      </c>
      <c r="E124" s="7"/>
    </row>
    <row r="125" customFormat="false" ht="16.5" hidden="false" customHeight="true" outlineLevel="0" collapsed="false">
      <c r="A125" s="11" t="s">
        <v>37</v>
      </c>
      <c r="B125" s="19" t="s">
        <v>127</v>
      </c>
      <c r="C125" s="19"/>
      <c r="D125" s="22" t="n">
        <v>0</v>
      </c>
      <c r="E125" s="7"/>
    </row>
    <row r="126" customFormat="false" ht="16.5" hidden="false" customHeight="true" outlineLevel="0" collapsed="false">
      <c r="A126" s="17" t="s">
        <v>128</v>
      </c>
      <c r="B126" s="17"/>
      <c r="C126" s="17"/>
      <c r="D126" s="27" t="n">
        <f aca="false">SUM(D121:D125)</f>
        <v>240.002281357143</v>
      </c>
      <c r="E126" s="7"/>
    </row>
    <row r="127" customFormat="false" ht="12.75" hidden="false" customHeight="false" outlineLevel="0" collapsed="false">
      <c r="A127" s="15"/>
      <c r="B127" s="15"/>
      <c r="C127" s="15"/>
      <c r="D127" s="15"/>
      <c r="E127" s="7"/>
    </row>
    <row r="128" customFormat="false" ht="16.5" hidden="false" customHeight="true" outlineLevel="0" collapsed="false">
      <c r="A128" s="16" t="s">
        <v>129</v>
      </c>
      <c r="B128" s="16"/>
      <c r="C128" s="16"/>
      <c r="D128" s="16"/>
      <c r="E128" s="7"/>
    </row>
    <row r="129" customFormat="false" ht="12.75" hidden="false" customHeight="false" outlineLevel="0" collapsed="false">
      <c r="A129" s="17" t="n">
        <v>6</v>
      </c>
      <c r="B129" s="31" t="s">
        <v>130</v>
      </c>
      <c r="C129" s="17" t="s">
        <v>131</v>
      </c>
      <c r="D129" s="28" t="s">
        <v>32</v>
      </c>
      <c r="E129" s="7"/>
    </row>
    <row r="130" customFormat="false" ht="12.75" hidden="false" customHeight="false" outlineLevel="0" collapsed="false">
      <c r="A130" s="11" t="s">
        <v>8</v>
      </c>
      <c r="B130" s="10" t="s">
        <v>132</v>
      </c>
      <c r="C130" s="40" t="n">
        <f aca="false">BDI!G5</f>
        <v>0.020025</v>
      </c>
      <c r="D130" s="23" t="n">
        <f aca="false">D151*C130</f>
        <v>64.6457318356533</v>
      </c>
      <c r="E130" s="7"/>
    </row>
    <row r="131" customFormat="false" ht="44.25" hidden="false" customHeight="true" outlineLevel="0" collapsed="false">
      <c r="A131" s="11" t="s">
        <v>133</v>
      </c>
      <c r="B131" s="11"/>
      <c r="C131" s="11"/>
      <c r="D131" s="11"/>
      <c r="E131" s="7"/>
    </row>
    <row r="132" customFormat="false" ht="12.75" hidden="false" customHeight="false" outlineLevel="0" collapsed="false">
      <c r="A132" s="11" t="s">
        <v>10</v>
      </c>
      <c r="B132" s="10" t="s">
        <v>134</v>
      </c>
      <c r="C132" s="40" t="n">
        <f aca="false">BDI!G6</f>
        <v>0.01625</v>
      </c>
      <c r="D132" s="23" t="n">
        <f aca="false">(D151+D130)*C132</f>
        <v>53.5095764047197</v>
      </c>
      <c r="E132" s="7"/>
    </row>
    <row r="133" customFormat="false" ht="42.75" hidden="false" customHeight="true" outlineLevel="0" collapsed="false">
      <c r="A133" s="11" t="s">
        <v>135</v>
      </c>
      <c r="B133" s="11"/>
      <c r="C133" s="11"/>
      <c r="D133" s="11"/>
      <c r="E133" s="7"/>
    </row>
    <row r="134" customFormat="false" ht="12.75" hidden="false" customHeight="false" outlineLevel="0" collapsed="false">
      <c r="A134" s="11" t="s">
        <v>13</v>
      </c>
      <c r="B134" s="10" t="s">
        <v>136</v>
      </c>
      <c r="C134" s="41"/>
      <c r="D134" s="11"/>
      <c r="E134" s="7"/>
    </row>
    <row r="135" customFormat="false" ht="41.25" hidden="false" customHeight="true" outlineLevel="0" collapsed="false">
      <c r="A135" s="11" t="s">
        <v>137</v>
      </c>
      <c r="B135" s="11"/>
      <c r="C135" s="11"/>
      <c r="D135" s="11"/>
      <c r="E135" s="7"/>
    </row>
    <row r="136" customFormat="false" ht="12.75" hidden="false" customHeight="false" outlineLevel="0" collapsed="false">
      <c r="A136" s="11"/>
      <c r="B136" s="10" t="s">
        <v>138</v>
      </c>
      <c r="C136" s="41"/>
      <c r="D136" s="11"/>
      <c r="E136" s="7"/>
    </row>
    <row r="137" customFormat="false" ht="12.75" hidden="false" customHeight="false" outlineLevel="0" collapsed="false">
      <c r="A137" s="11"/>
      <c r="B137" s="10" t="s">
        <v>139</v>
      </c>
      <c r="C137" s="41" t="n">
        <v>0.0065</v>
      </c>
      <c r="D137" s="23" t="n">
        <f aca="false">($D$130+$D$132+$D$151)/(1-($C$137+$C$138+$C$140))*C137</f>
        <v>23.3011706572239</v>
      </c>
      <c r="E137" s="7"/>
    </row>
    <row r="138" customFormat="false" ht="12.75" hidden="false" customHeight="true" outlineLevel="0" collapsed="false">
      <c r="A138" s="11"/>
      <c r="B138" s="10" t="s">
        <v>140</v>
      </c>
      <c r="C138" s="41" t="n">
        <v>0.03</v>
      </c>
      <c r="D138" s="23" t="n">
        <f aca="false">($D$130+$D$132+$D$151)/(1-($C$137+$C$138+$C$140))*C138</f>
        <v>107.543864571803</v>
      </c>
      <c r="E138" s="7"/>
    </row>
    <row r="139" customFormat="false" ht="12.75" hidden="false" customHeight="false" outlineLevel="0" collapsed="false">
      <c r="A139" s="11"/>
      <c r="B139" s="10" t="s">
        <v>141</v>
      </c>
      <c r="C139" s="41"/>
      <c r="D139" s="11"/>
      <c r="E139" s="7"/>
    </row>
    <row r="140" customFormat="false" ht="12.75" hidden="false" customHeight="false" outlineLevel="0" collapsed="false">
      <c r="A140" s="11"/>
      <c r="B140" s="10" t="s">
        <v>142</v>
      </c>
      <c r="C140" s="41" t="n">
        <v>0.03</v>
      </c>
      <c r="D140" s="23" t="n">
        <f aca="false">($D$130+$D$132+$D$151)/(1-($C$137+$C$138+$C$140))*C140</f>
        <v>107.543864571803</v>
      </c>
      <c r="E140" s="7"/>
    </row>
    <row r="141" customFormat="false" ht="12.75" hidden="false" customHeight="false" outlineLevel="0" collapsed="false">
      <c r="A141" s="11"/>
      <c r="B141" s="10" t="s">
        <v>143</v>
      </c>
      <c r="C141" s="41"/>
      <c r="D141" s="23" t="n">
        <f aca="false">($D$130+$D$132+$D$151)/(1-($C$137+$C$138+$C$140))*C141</f>
        <v>0</v>
      </c>
      <c r="E141" s="7"/>
    </row>
    <row r="142" customFormat="false" ht="12.75" hidden="false" customHeight="true" outlineLevel="0" collapsed="false">
      <c r="A142" s="17" t="s">
        <v>144</v>
      </c>
      <c r="B142" s="17"/>
      <c r="C142" s="17"/>
      <c r="D142" s="42" t="n">
        <f aca="false">SUM(D130:D140)</f>
        <v>356.544208041203</v>
      </c>
      <c r="E142" s="7"/>
    </row>
    <row r="143" customFormat="false" ht="26.25" hidden="false" customHeight="true" outlineLevel="0" collapsed="false">
      <c r="A143" s="30" t="s">
        <v>145</v>
      </c>
      <c r="B143" s="30"/>
      <c r="C143" s="30"/>
      <c r="D143" s="30"/>
      <c r="E143" s="7"/>
    </row>
    <row r="144" customFormat="false" ht="12.75" hidden="false" customHeight="false" outlineLevel="0" collapsed="false">
      <c r="A144" s="16" t="s">
        <v>146</v>
      </c>
      <c r="B144" s="16"/>
      <c r="C144" s="16"/>
      <c r="D144" s="16"/>
      <c r="E144" s="7"/>
    </row>
    <row r="145" customFormat="false" ht="12.75" hidden="false" customHeight="true" outlineLevel="0" collapsed="false">
      <c r="A145" s="43"/>
      <c r="B145" s="17" t="s">
        <v>147</v>
      </c>
      <c r="C145" s="17"/>
      <c r="D145" s="26" t="s">
        <v>148</v>
      </c>
      <c r="E145" s="7"/>
    </row>
    <row r="146" customFormat="false" ht="12.75" hidden="false" customHeight="true" outlineLevel="0" collapsed="false">
      <c r="A146" s="11" t="s">
        <v>8</v>
      </c>
      <c r="B146" s="19" t="s">
        <v>149</v>
      </c>
      <c r="C146" s="19"/>
      <c r="D146" s="23" t="n">
        <f aca="false">D41</f>
        <v>1371.228</v>
      </c>
      <c r="E146" s="7"/>
    </row>
    <row r="147" customFormat="false" ht="12.75" hidden="false" customHeight="true" outlineLevel="0" collapsed="false">
      <c r="A147" s="11" t="s">
        <v>10</v>
      </c>
      <c r="B147" s="19" t="s">
        <v>150</v>
      </c>
      <c r="C147" s="19"/>
      <c r="D147" s="23" t="n">
        <f aca="false">D80</f>
        <v>1280.1493173344</v>
      </c>
      <c r="E147" s="7"/>
    </row>
    <row r="148" customFormat="false" ht="26.25" hidden="false" customHeight="true" outlineLevel="0" collapsed="false">
      <c r="A148" s="11" t="s">
        <v>13</v>
      </c>
      <c r="B148" s="19" t="s">
        <v>151</v>
      </c>
      <c r="C148" s="19"/>
      <c r="D148" s="23" t="n">
        <f aca="false">D90</f>
        <v>111.1232201376</v>
      </c>
      <c r="E148" s="7"/>
    </row>
    <row r="149" customFormat="false" ht="16.5" hidden="false" customHeight="true" outlineLevel="0" collapsed="false">
      <c r="A149" s="11" t="s">
        <v>16</v>
      </c>
      <c r="B149" s="19" t="s">
        <v>152</v>
      </c>
      <c r="C149" s="19"/>
      <c r="D149" s="23" t="n">
        <f aca="false">D117</f>
        <v>225.748458856416</v>
      </c>
      <c r="E149" s="7"/>
    </row>
    <row r="150" customFormat="false" ht="16.5" hidden="false" customHeight="true" outlineLevel="0" collapsed="false">
      <c r="A150" s="11" t="s">
        <v>37</v>
      </c>
      <c r="B150" s="19" t="s">
        <v>153</v>
      </c>
      <c r="C150" s="19"/>
      <c r="D150" s="23" t="n">
        <f aca="false">D126</f>
        <v>240.002281357143</v>
      </c>
      <c r="E150" s="7"/>
    </row>
    <row r="151" customFormat="false" ht="16.5" hidden="false" customHeight="true" outlineLevel="0" collapsed="false">
      <c r="A151" s="12" t="s">
        <v>154</v>
      </c>
      <c r="B151" s="12"/>
      <c r="C151" s="12"/>
      <c r="D151" s="29" t="n">
        <f aca="false">SUM(D146:D150)</f>
        <v>3228.25127768556</v>
      </c>
      <c r="E151" s="7"/>
    </row>
    <row r="152" customFormat="false" ht="16.5" hidden="false" customHeight="true" outlineLevel="0" collapsed="false">
      <c r="A152" s="11" t="s">
        <v>39</v>
      </c>
      <c r="B152" s="19" t="s">
        <v>155</v>
      </c>
      <c r="C152" s="19"/>
      <c r="D152" s="23" t="n">
        <f aca="false">D142</f>
        <v>356.544208041203</v>
      </c>
      <c r="E152" s="7"/>
    </row>
    <row r="153" customFormat="false" ht="16.5" hidden="false" customHeight="true" outlineLevel="0" collapsed="false">
      <c r="A153" s="17" t="s">
        <v>156</v>
      </c>
      <c r="B153" s="17"/>
      <c r="C153" s="17"/>
      <c r="D153" s="27" t="n">
        <f aca="false">SUM(D152+D151)</f>
        <v>3584.79548572676</v>
      </c>
      <c r="E153" s="7"/>
    </row>
    <row r="154" customFormat="false" ht="12.75" hidden="false" customHeight="true" outlineLevel="0" collapsed="false">
      <c r="A154" s="27" t="s">
        <v>161</v>
      </c>
      <c r="B154" s="27"/>
      <c r="C154" s="27"/>
      <c r="D154" s="27" t="n">
        <f aca="false">D153-'SERV.'!D156</f>
        <v>448.087032201828</v>
      </c>
      <c r="E154" s="46"/>
    </row>
    <row r="155" customFormat="false" ht="16.5" hidden="false" customHeight="true" outlineLevel="0" collapsed="false">
      <c r="A155" s="44"/>
      <c r="B155" s="44"/>
      <c r="C155" s="44"/>
      <c r="D155" s="45"/>
      <c r="E155" s="7"/>
    </row>
    <row r="156" customFormat="false" ht="16.5" hidden="false" customHeight="true" outlineLevel="0" collapsed="false"/>
  </sheetData>
  <mergeCells count="128">
    <mergeCell ref="A1:C1"/>
    <mergeCell ref="A2:D2"/>
    <mergeCell ref="A3:D3"/>
    <mergeCell ref="A4:D4"/>
    <mergeCell ref="A5:D5"/>
    <mergeCell ref="B6:D6"/>
    <mergeCell ref="B7:D7"/>
    <mergeCell ref="A8:D8"/>
    <mergeCell ref="A10:D10"/>
    <mergeCell ref="A11:D11"/>
    <mergeCell ref="B12:C12"/>
    <mergeCell ref="B13:C13"/>
    <mergeCell ref="B14:C14"/>
    <mergeCell ref="B15:C15"/>
    <mergeCell ref="A16:D16"/>
    <mergeCell ref="A17:D17"/>
    <mergeCell ref="A18:D18"/>
    <mergeCell ref="A19:D19"/>
    <mergeCell ref="A20:D20"/>
    <mergeCell ref="A21:D21"/>
    <mergeCell ref="A22:D22"/>
    <mergeCell ref="A23:D23"/>
    <mergeCell ref="B24:C24"/>
    <mergeCell ref="B25:C25"/>
    <mergeCell ref="B26:C26"/>
    <mergeCell ref="B27:C27"/>
    <mergeCell ref="B28:C28"/>
    <mergeCell ref="A29:D29"/>
    <mergeCell ref="A30:D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A42:D42"/>
    <mergeCell ref="A43:D43"/>
    <mergeCell ref="A44:D44"/>
    <mergeCell ref="B45:C45"/>
    <mergeCell ref="A48:C48"/>
    <mergeCell ref="A50:C50"/>
    <mergeCell ref="A51:D51"/>
    <mergeCell ref="A52:D52"/>
    <mergeCell ref="A63:D63"/>
    <mergeCell ref="A64:D64"/>
    <mergeCell ref="B65:C65"/>
    <mergeCell ref="B66:C66"/>
    <mergeCell ref="B67:C67"/>
    <mergeCell ref="B68:C68"/>
    <mergeCell ref="B69:C69"/>
    <mergeCell ref="B70:C70"/>
    <mergeCell ref="B71:C71"/>
    <mergeCell ref="B72:C72"/>
    <mergeCell ref="A73:C73"/>
    <mergeCell ref="A74:D74"/>
    <mergeCell ref="A75:D75"/>
    <mergeCell ref="B76:C76"/>
    <mergeCell ref="B77:C77"/>
    <mergeCell ref="B78:C78"/>
    <mergeCell ref="B79:C79"/>
    <mergeCell ref="A80:C80"/>
    <mergeCell ref="A81:D81"/>
    <mergeCell ref="A82:D82"/>
    <mergeCell ref="B83:C83"/>
    <mergeCell ref="B84:C84"/>
    <mergeCell ref="B85:C85"/>
    <mergeCell ref="B87:C87"/>
    <mergeCell ref="B88:C88"/>
    <mergeCell ref="A90:C90"/>
    <mergeCell ref="A91:D91"/>
    <mergeCell ref="A92:D92"/>
    <mergeCell ref="A93:D93"/>
    <mergeCell ref="A94:C94"/>
    <mergeCell ref="A95:D95"/>
    <mergeCell ref="B96:C96"/>
    <mergeCell ref="B97:C97"/>
    <mergeCell ref="B98:C98"/>
    <mergeCell ref="B99:C99"/>
    <mergeCell ref="B100:C100"/>
    <mergeCell ref="B101:C101"/>
    <mergeCell ref="B102:C102"/>
    <mergeCell ref="A106:C106"/>
    <mergeCell ref="A107:D107"/>
    <mergeCell ref="A108:D108"/>
    <mergeCell ref="B109:C109"/>
    <mergeCell ref="B110:C110"/>
    <mergeCell ref="A111:C111"/>
    <mergeCell ref="A112:D112"/>
    <mergeCell ref="A113:D113"/>
    <mergeCell ref="B114:C114"/>
    <mergeCell ref="B115:C115"/>
    <mergeCell ref="B116:C116"/>
    <mergeCell ref="A117:C117"/>
    <mergeCell ref="A118:D118"/>
    <mergeCell ref="A119:D119"/>
    <mergeCell ref="B120:C120"/>
    <mergeCell ref="B121:C121"/>
    <mergeCell ref="B122:C122"/>
    <mergeCell ref="B123:C123"/>
    <mergeCell ref="B124:C124"/>
    <mergeCell ref="B125:C125"/>
    <mergeCell ref="A126:C126"/>
    <mergeCell ref="A127:D127"/>
    <mergeCell ref="A128:D128"/>
    <mergeCell ref="A131:D131"/>
    <mergeCell ref="A133:D133"/>
    <mergeCell ref="A135:D135"/>
    <mergeCell ref="A136:A141"/>
    <mergeCell ref="C140:C141"/>
    <mergeCell ref="D140:D141"/>
    <mergeCell ref="A142:C142"/>
    <mergeCell ref="A143:D143"/>
    <mergeCell ref="A144:D144"/>
    <mergeCell ref="B145:C145"/>
    <mergeCell ref="B146:C146"/>
    <mergeCell ref="B147:C147"/>
    <mergeCell ref="B148:C148"/>
    <mergeCell ref="B149:C149"/>
    <mergeCell ref="B150:C150"/>
    <mergeCell ref="A151:C151"/>
    <mergeCell ref="B152:C152"/>
    <mergeCell ref="A153:C153"/>
    <mergeCell ref="A154:C154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rowBreaks count="3" manualBreakCount="3">
    <brk id="44" man="true" max="16383" min="0"/>
    <brk id="95" man="true" max="16383" min="0"/>
    <brk id="146" man="true" max="16383" min="0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E7E6E6"/>
    <pageSetUpPr fitToPage="true"/>
  </sheetPr>
  <dimension ref="A1:F6553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3" activeCellId="0" sqref="A13"/>
    </sheetView>
  </sheetViews>
  <sheetFormatPr defaultRowHeight="12.75" zeroHeight="false" outlineLevelRow="0" outlineLevelCol="0"/>
  <cols>
    <col collapsed="false" customWidth="true" hidden="false" outlineLevel="0" max="1" min="1" style="47" width="9.13"/>
    <col collapsed="false" customWidth="true" hidden="false" outlineLevel="0" max="2" min="2" style="48" width="65.28"/>
    <col collapsed="false" customWidth="true" hidden="false" outlineLevel="0" max="3" min="3" style="48" width="15"/>
    <col collapsed="false" customWidth="true" hidden="false" outlineLevel="0" max="4" min="4" style="48" width="10.71"/>
    <col collapsed="false" customWidth="true" hidden="false" outlineLevel="0" max="5" min="5" style="48" width="16.57"/>
    <col collapsed="false" customWidth="true" hidden="false" outlineLevel="0" max="6" min="6" style="48" width="21.29"/>
    <col collapsed="false" customWidth="true" hidden="false" outlineLevel="0" max="252" min="7" style="48" width="9.13"/>
    <col collapsed="false" customWidth="true" hidden="false" outlineLevel="0" max="253" min="253" style="48" width="99.15"/>
    <col collapsed="false" customWidth="true" hidden="false" outlineLevel="0" max="254" min="254" style="48" width="15"/>
    <col collapsed="false" customWidth="true" hidden="false" outlineLevel="0" max="255" min="255" style="48" width="10.71"/>
    <col collapsed="false" customWidth="true" hidden="false" outlineLevel="0" max="256" min="256" style="48" width="13.29"/>
    <col collapsed="false" customWidth="true" hidden="false" outlineLevel="0" max="257" min="257" style="48" width="13.86"/>
    <col collapsed="false" customWidth="true" hidden="false" outlineLevel="0" max="259" min="258" style="48" width="13.29"/>
    <col collapsed="false" customWidth="true" hidden="false" outlineLevel="0" max="260" min="260" style="48" width="16.57"/>
    <col collapsed="false" customWidth="true" hidden="false" outlineLevel="0" max="261" min="261" style="48" width="21.29"/>
    <col collapsed="false" customWidth="true" hidden="false" outlineLevel="0" max="262" min="262" style="48" width="9.85"/>
    <col collapsed="false" customWidth="true" hidden="false" outlineLevel="0" max="508" min="263" style="48" width="9.13"/>
    <col collapsed="false" customWidth="true" hidden="false" outlineLevel="0" max="509" min="509" style="48" width="99.15"/>
    <col collapsed="false" customWidth="true" hidden="false" outlineLevel="0" max="510" min="510" style="48" width="15"/>
    <col collapsed="false" customWidth="true" hidden="false" outlineLevel="0" max="511" min="511" style="48" width="10.71"/>
    <col collapsed="false" customWidth="true" hidden="false" outlineLevel="0" max="512" min="512" style="48" width="13.29"/>
    <col collapsed="false" customWidth="true" hidden="false" outlineLevel="0" max="513" min="513" style="48" width="13.86"/>
    <col collapsed="false" customWidth="true" hidden="false" outlineLevel="0" max="515" min="514" style="48" width="13.29"/>
    <col collapsed="false" customWidth="true" hidden="false" outlineLevel="0" max="516" min="516" style="48" width="16.57"/>
    <col collapsed="false" customWidth="true" hidden="false" outlineLevel="0" max="517" min="517" style="48" width="21.29"/>
    <col collapsed="false" customWidth="true" hidden="false" outlineLevel="0" max="518" min="518" style="48" width="9.85"/>
    <col collapsed="false" customWidth="true" hidden="false" outlineLevel="0" max="764" min="519" style="48" width="9.13"/>
    <col collapsed="false" customWidth="true" hidden="false" outlineLevel="0" max="765" min="765" style="48" width="99.15"/>
    <col collapsed="false" customWidth="true" hidden="false" outlineLevel="0" max="766" min="766" style="48" width="15"/>
    <col collapsed="false" customWidth="true" hidden="false" outlineLevel="0" max="767" min="767" style="48" width="10.71"/>
    <col collapsed="false" customWidth="true" hidden="false" outlineLevel="0" max="768" min="768" style="48" width="13.29"/>
    <col collapsed="false" customWidth="true" hidden="false" outlineLevel="0" max="769" min="769" style="48" width="13.86"/>
    <col collapsed="false" customWidth="true" hidden="false" outlineLevel="0" max="771" min="770" style="48" width="13.29"/>
    <col collapsed="false" customWidth="true" hidden="false" outlineLevel="0" max="772" min="772" style="48" width="16.57"/>
    <col collapsed="false" customWidth="true" hidden="false" outlineLevel="0" max="773" min="773" style="48" width="21.29"/>
    <col collapsed="false" customWidth="true" hidden="false" outlineLevel="0" max="774" min="774" style="48" width="9.85"/>
    <col collapsed="false" customWidth="true" hidden="false" outlineLevel="0" max="1020" min="775" style="48" width="9.13"/>
    <col collapsed="false" customWidth="true" hidden="false" outlineLevel="0" max="1025" min="1021" style="0" width="8.57"/>
  </cols>
  <sheetData>
    <row r="1" customFormat="false" ht="22.5" hidden="false" customHeight="true" outlineLevel="0" collapsed="false">
      <c r="A1" s="49" t="s">
        <v>162</v>
      </c>
      <c r="B1" s="49"/>
      <c r="C1" s="49"/>
      <c r="D1" s="49"/>
      <c r="E1" s="49"/>
      <c r="F1" s="49"/>
    </row>
    <row r="2" customFormat="false" ht="22.5" hidden="false" customHeight="true" outlineLevel="0" collapsed="false">
      <c r="A2" s="50"/>
      <c r="B2" s="50"/>
      <c r="C2" s="50"/>
      <c r="D2" s="50"/>
      <c r="E2" s="50"/>
      <c r="F2" s="50"/>
    </row>
    <row r="3" customFormat="false" ht="12.75" hidden="false" customHeight="true" outlineLevel="0" collapsed="false">
      <c r="A3" s="51" t="s">
        <v>163</v>
      </c>
      <c r="B3" s="51"/>
      <c r="C3" s="51"/>
      <c r="D3" s="51"/>
    </row>
    <row r="4" s="48" customFormat="true" ht="12.8" hidden="false" customHeight="false" outlineLevel="0" collapsed="false">
      <c r="A4" s="52" t="s">
        <v>164</v>
      </c>
      <c r="B4" s="52" t="s">
        <v>165</v>
      </c>
      <c r="C4" s="52" t="s">
        <v>166</v>
      </c>
      <c r="D4" s="52" t="s">
        <v>167</v>
      </c>
      <c r="E4" s="52" t="s">
        <v>168</v>
      </c>
      <c r="F4" s="52" t="s">
        <v>169</v>
      </c>
    </row>
    <row r="5" s="48" customFormat="true" ht="12.8" hidden="false" customHeight="false" outlineLevel="0" collapsed="false">
      <c r="A5" s="53" t="n">
        <v>1</v>
      </c>
      <c r="B5" s="54" t="s">
        <v>170</v>
      </c>
      <c r="C5" s="55" t="s">
        <v>171</v>
      </c>
      <c r="D5" s="56" t="n">
        <v>4</v>
      </c>
      <c r="E5" s="57" t="n">
        <v>22.84</v>
      </c>
      <c r="F5" s="58" t="n">
        <f aca="false">D5*E5</f>
        <v>91.36</v>
      </c>
    </row>
    <row r="6" s="48" customFormat="true" ht="12.8" hidden="false" customHeight="false" outlineLevel="0" collapsed="false">
      <c r="A6" s="52" t="s">
        <v>164</v>
      </c>
      <c r="B6" s="52" t="s">
        <v>165</v>
      </c>
      <c r="C6" s="52" t="s">
        <v>166</v>
      </c>
      <c r="D6" s="52" t="s">
        <v>167</v>
      </c>
      <c r="E6" s="52" t="s">
        <v>168</v>
      </c>
      <c r="F6" s="52" t="s">
        <v>169</v>
      </c>
    </row>
    <row r="7" s="48" customFormat="true" ht="22.65" hidden="false" customHeight="false" outlineLevel="0" collapsed="false">
      <c r="A7" s="53" t="n">
        <v>2</v>
      </c>
      <c r="B7" s="54" t="s">
        <v>172</v>
      </c>
      <c r="C7" s="55" t="s">
        <v>171</v>
      </c>
      <c r="D7" s="55" t="n">
        <v>6</v>
      </c>
      <c r="E7" s="57" t="n">
        <v>18.6</v>
      </c>
      <c r="F7" s="58" t="n">
        <f aca="false">D7*E7</f>
        <v>111.6</v>
      </c>
    </row>
    <row r="8" s="48" customFormat="true" ht="12.8" hidden="false" customHeight="false" outlineLevel="0" collapsed="false">
      <c r="A8" s="52" t="s">
        <v>164</v>
      </c>
      <c r="B8" s="52" t="s">
        <v>165</v>
      </c>
      <c r="C8" s="52" t="s">
        <v>166</v>
      </c>
      <c r="D8" s="52" t="s">
        <v>167</v>
      </c>
      <c r="E8" s="52" t="s">
        <v>168</v>
      </c>
      <c r="F8" s="52" t="s">
        <v>169</v>
      </c>
    </row>
    <row r="9" s="48" customFormat="true" ht="12.8" hidden="false" customHeight="false" outlineLevel="0" collapsed="false">
      <c r="A9" s="53" t="n">
        <v>3</v>
      </c>
      <c r="B9" s="54" t="s">
        <v>173</v>
      </c>
      <c r="C9" s="55" t="s">
        <v>174</v>
      </c>
      <c r="D9" s="56" t="n">
        <v>4</v>
      </c>
      <c r="E9" s="57" t="n">
        <v>4.08</v>
      </c>
      <c r="F9" s="58" t="n">
        <f aca="false">D9*E9</f>
        <v>16.32</v>
      </c>
    </row>
    <row r="10" s="48" customFormat="true" ht="12.8" hidden="false" customHeight="false" outlineLevel="0" collapsed="false">
      <c r="A10" s="52" t="s">
        <v>164</v>
      </c>
      <c r="B10" s="52" t="s">
        <v>165</v>
      </c>
      <c r="C10" s="52" t="s">
        <v>166</v>
      </c>
      <c r="D10" s="52" t="s">
        <v>167</v>
      </c>
      <c r="E10" s="52" t="s">
        <v>168</v>
      </c>
      <c r="F10" s="52" t="s">
        <v>169</v>
      </c>
    </row>
    <row r="11" s="48" customFormat="true" ht="12.8" hidden="false" customHeight="false" outlineLevel="0" collapsed="false">
      <c r="A11" s="53" t="n">
        <v>4</v>
      </c>
      <c r="B11" s="54" t="s">
        <v>175</v>
      </c>
      <c r="C11" s="55" t="s">
        <v>174</v>
      </c>
      <c r="D11" s="56" t="n">
        <v>2</v>
      </c>
      <c r="E11" s="57" t="n">
        <v>150</v>
      </c>
      <c r="F11" s="58" t="n">
        <f aca="false">D11*E11</f>
        <v>300</v>
      </c>
    </row>
    <row r="12" s="48" customFormat="true" ht="12.8" hidden="false" customHeight="false" outlineLevel="0" collapsed="false">
      <c r="A12" s="52" t="s">
        <v>164</v>
      </c>
      <c r="B12" s="52" t="s">
        <v>165</v>
      </c>
      <c r="C12" s="52" t="s">
        <v>166</v>
      </c>
      <c r="D12" s="52" t="s">
        <v>167</v>
      </c>
      <c r="E12" s="52" t="s">
        <v>168</v>
      </c>
      <c r="F12" s="52" t="s">
        <v>169</v>
      </c>
    </row>
    <row r="13" s="48" customFormat="true" ht="12.8" hidden="false" customHeight="false" outlineLevel="0" collapsed="false">
      <c r="A13" s="53" t="n">
        <v>5</v>
      </c>
      <c r="B13" s="54" t="s">
        <v>176</v>
      </c>
      <c r="C13" s="55" t="s">
        <v>171</v>
      </c>
      <c r="D13" s="55" t="n">
        <v>2</v>
      </c>
      <c r="E13" s="57" t="n">
        <v>4.72</v>
      </c>
      <c r="F13" s="58" t="n">
        <f aca="false">D13*E13</f>
        <v>9.44</v>
      </c>
    </row>
    <row r="14" customFormat="false" ht="12.75" hidden="false" customHeight="true" outlineLevel="0" collapsed="false">
      <c r="A14" s="59" t="s">
        <v>177</v>
      </c>
      <c r="B14" s="59"/>
      <c r="C14" s="59"/>
      <c r="D14" s="59"/>
      <c r="E14" s="59"/>
      <c r="F14" s="60" t="n">
        <f aca="false">SUM(F5:F13)</f>
        <v>528.72</v>
      </c>
    </row>
    <row r="15" customFormat="false" ht="20.25" hidden="false" customHeight="true" outlineLevel="0" collapsed="false">
      <c r="A15" s="59" t="s">
        <v>178</v>
      </c>
      <c r="B15" s="59"/>
      <c r="C15" s="59"/>
      <c r="D15" s="59"/>
      <c r="E15" s="59"/>
      <c r="F15" s="60" t="n">
        <f aca="false">F14/12</f>
        <v>44.06</v>
      </c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4">
    <mergeCell ref="A1:F1"/>
    <mergeCell ref="A3:D3"/>
    <mergeCell ref="A14:E14"/>
    <mergeCell ref="A15:E15"/>
  </mergeCells>
  <printOptions headings="false" gridLines="false" gridLinesSet="true" horizontalCentered="false" verticalCentered="false"/>
  <pageMargins left="0.7875" right="0.39375" top="0.39375" bottom="0.393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E7E6E6"/>
    <pageSetUpPr fitToPage="true"/>
  </sheetPr>
  <dimension ref="A1:F15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5" activeCellId="0" sqref="A15"/>
    </sheetView>
  </sheetViews>
  <sheetFormatPr defaultRowHeight="12.75" zeroHeight="false" outlineLevelRow="0" outlineLevelCol="0"/>
  <cols>
    <col collapsed="false" customWidth="true" hidden="false" outlineLevel="0" max="1" min="1" style="47" width="9.13"/>
    <col collapsed="false" customWidth="true" hidden="false" outlineLevel="0" max="2" min="2" style="48" width="64.43"/>
    <col collapsed="false" customWidth="true" hidden="false" outlineLevel="0" max="3" min="3" style="48" width="13.02"/>
    <col collapsed="false" customWidth="true" hidden="false" outlineLevel="0" max="4" min="4" style="48" width="9.13"/>
    <col collapsed="false" customWidth="true" hidden="false" outlineLevel="0" max="5" min="5" style="48" width="11.42"/>
    <col collapsed="false" customWidth="true" hidden="false" outlineLevel="0" max="6" min="6" style="48" width="15.15"/>
    <col collapsed="false" customWidth="true" hidden="false" outlineLevel="0" max="1020" min="7" style="48" width="9.13"/>
    <col collapsed="false" customWidth="true" hidden="false" outlineLevel="0" max="1025" min="1021" style="0" width="8.57"/>
  </cols>
  <sheetData>
    <row r="1" customFormat="false" ht="22.5" hidden="false" customHeight="true" outlineLevel="0" collapsed="false">
      <c r="A1" s="49" t="s">
        <v>162</v>
      </c>
      <c r="B1" s="49"/>
      <c r="C1" s="49"/>
      <c r="D1" s="49"/>
      <c r="E1" s="49"/>
      <c r="F1" s="49"/>
    </row>
    <row r="2" customFormat="false" ht="22.5" hidden="false" customHeight="true" outlineLevel="0" collapsed="false">
      <c r="A2" s="50"/>
      <c r="B2" s="50"/>
      <c r="C2" s="50"/>
      <c r="D2" s="50"/>
      <c r="E2" s="50"/>
      <c r="F2" s="50"/>
    </row>
    <row r="3" customFormat="false" ht="12.75" hidden="false" customHeight="true" outlineLevel="0" collapsed="false">
      <c r="A3" s="51" t="s">
        <v>179</v>
      </c>
      <c r="B3" s="51"/>
      <c r="C3" s="51"/>
      <c r="D3" s="51"/>
    </row>
    <row r="4" s="48" customFormat="true" ht="22.85" hidden="false" customHeight="false" outlineLevel="0" collapsed="false">
      <c r="A4" s="52" t="s">
        <v>164</v>
      </c>
      <c r="B4" s="52" t="s">
        <v>165</v>
      </c>
      <c r="C4" s="52" t="s">
        <v>166</v>
      </c>
      <c r="D4" s="52" t="s">
        <v>167</v>
      </c>
      <c r="E4" s="52" t="s">
        <v>168</v>
      </c>
      <c r="F4" s="52" t="s">
        <v>169</v>
      </c>
    </row>
    <row r="5" s="48" customFormat="true" ht="12.8" hidden="false" customHeight="false" outlineLevel="0" collapsed="false">
      <c r="A5" s="53" t="n">
        <v>1</v>
      </c>
      <c r="B5" s="54" t="s">
        <v>180</v>
      </c>
      <c r="C5" s="55" t="s">
        <v>171</v>
      </c>
      <c r="D5" s="56" t="n">
        <v>2</v>
      </c>
      <c r="E5" s="57" t="n">
        <v>7.52</v>
      </c>
      <c r="F5" s="58" t="n">
        <f aca="false">D5*E5</f>
        <v>15.04</v>
      </c>
    </row>
    <row r="6" s="48" customFormat="true" ht="22.65" hidden="false" customHeight="false" outlineLevel="0" collapsed="false">
      <c r="A6" s="52" t="s">
        <v>164</v>
      </c>
      <c r="B6" s="52" t="s">
        <v>165</v>
      </c>
      <c r="C6" s="52" t="s">
        <v>166</v>
      </c>
      <c r="D6" s="52" t="s">
        <v>167</v>
      </c>
      <c r="E6" s="52" t="s">
        <v>168</v>
      </c>
      <c r="F6" s="52" t="s">
        <v>169</v>
      </c>
    </row>
    <row r="7" s="48" customFormat="true" ht="12.8" hidden="false" customHeight="false" outlineLevel="0" collapsed="false">
      <c r="A7" s="53" t="n">
        <v>2</v>
      </c>
      <c r="B7" s="54" t="s">
        <v>181</v>
      </c>
      <c r="C7" s="55" t="s">
        <v>174</v>
      </c>
      <c r="D7" s="55" t="n">
        <v>2</v>
      </c>
      <c r="E7" s="57" t="n">
        <v>25.31</v>
      </c>
      <c r="F7" s="58" t="n">
        <f aca="false">D7*E7</f>
        <v>50.62</v>
      </c>
    </row>
    <row r="8" s="48" customFormat="true" ht="22.65" hidden="false" customHeight="false" outlineLevel="0" collapsed="false">
      <c r="A8" s="52" t="s">
        <v>164</v>
      </c>
      <c r="B8" s="52" t="s">
        <v>165</v>
      </c>
      <c r="C8" s="52" t="s">
        <v>166</v>
      </c>
      <c r="D8" s="52" t="s">
        <v>167</v>
      </c>
      <c r="E8" s="52" t="s">
        <v>168</v>
      </c>
      <c r="F8" s="52" t="s">
        <v>169</v>
      </c>
    </row>
    <row r="9" s="48" customFormat="true" ht="22.65" hidden="false" customHeight="false" outlineLevel="0" collapsed="false">
      <c r="A9" s="53" t="n">
        <v>3</v>
      </c>
      <c r="B9" s="54" t="s">
        <v>182</v>
      </c>
      <c r="C9" s="55" t="s">
        <v>183</v>
      </c>
      <c r="D9" s="56" t="n">
        <v>2</v>
      </c>
      <c r="E9" s="57" t="n">
        <v>9.66</v>
      </c>
      <c r="F9" s="58" t="n">
        <f aca="false">D9*E9</f>
        <v>19.32</v>
      </c>
    </row>
    <row r="10" s="48" customFormat="true" ht="22.65" hidden="false" customHeight="false" outlineLevel="0" collapsed="false">
      <c r="A10" s="52" t="s">
        <v>164</v>
      </c>
      <c r="B10" s="52" t="s">
        <v>165</v>
      </c>
      <c r="C10" s="52" t="s">
        <v>166</v>
      </c>
      <c r="D10" s="52" t="s">
        <v>167</v>
      </c>
      <c r="E10" s="52" t="s">
        <v>168</v>
      </c>
      <c r="F10" s="52" t="s">
        <v>169</v>
      </c>
    </row>
    <row r="11" s="48" customFormat="true" ht="12.8" hidden="false" customHeight="false" outlineLevel="0" collapsed="false">
      <c r="A11" s="53" t="n">
        <v>4</v>
      </c>
      <c r="B11" s="54" t="s">
        <v>184</v>
      </c>
      <c r="C11" s="55" t="s">
        <v>171</v>
      </c>
      <c r="D11" s="56" t="n">
        <v>2</v>
      </c>
      <c r="E11" s="57" t="n">
        <v>5.48</v>
      </c>
      <c r="F11" s="58" t="n">
        <f aca="false">D11*E11</f>
        <v>10.96</v>
      </c>
    </row>
    <row r="12" s="48" customFormat="true" ht="22.65" hidden="false" customHeight="false" outlineLevel="0" collapsed="false">
      <c r="A12" s="61" t="s">
        <v>164</v>
      </c>
      <c r="B12" s="61" t="s">
        <v>165</v>
      </c>
      <c r="C12" s="61" t="s">
        <v>166</v>
      </c>
      <c r="D12" s="61" t="s">
        <v>167</v>
      </c>
      <c r="E12" s="61" t="s">
        <v>168</v>
      </c>
      <c r="F12" s="61" t="s">
        <v>169</v>
      </c>
    </row>
    <row r="13" s="48" customFormat="true" ht="34" hidden="false" customHeight="false" outlineLevel="0" collapsed="false">
      <c r="A13" s="53" t="n">
        <v>5</v>
      </c>
      <c r="B13" s="62" t="s">
        <v>185</v>
      </c>
      <c r="C13" s="55" t="s">
        <v>174</v>
      </c>
      <c r="D13" s="56" t="n">
        <v>24</v>
      </c>
      <c r="E13" s="57" t="n">
        <v>2.06</v>
      </c>
      <c r="F13" s="58" t="n">
        <f aca="false">D13*E13</f>
        <v>49.44</v>
      </c>
    </row>
    <row r="14" customFormat="false" ht="12.75" hidden="false" customHeight="true" outlineLevel="0" collapsed="false">
      <c r="A14" s="63" t="s">
        <v>186</v>
      </c>
      <c r="B14" s="63"/>
      <c r="C14" s="63"/>
      <c r="D14" s="63"/>
      <c r="E14" s="63"/>
      <c r="F14" s="60" t="n">
        <f aca="false">SUM(F5:F11)</f>
        <v>95.94</v>
      </c>
    </row>
    <row r="15" customFormat="false" ht="12.75" hidden="false" customHeight="true" outlineLevel="0" collapsed="false">
      <c r="A15" s="59" t="s">
        <v>178</v>
      </c>
      <c r="B15" s="59"/>
      <c r="C15" s="59"/>
      <c r="D15" s="59"/>
      <c r="E15" s="59"/>
      <c r="F15" s="60" t="n">
        <f aca="false">F14/12</f>
        <v>7.995</v>
      </c>
    </row>
  </sheetData>
  <mergeCells count="4">
    <mergeCell ref="A1:F1"/>
    <mergeCell ref="A3:D3"/>
    <mergeCell ref="A14:E14"/>
    <mergeCell ref="A15:E15"/>
  </mergeCells>
  <printOptions headings="false" gridLines="false" gridLinesSet="true" horizontalCentered="false" verticalCentered="false"/>
  <pageMargins left="0.7875" right="0.39375" top="0.39375" bottom="0.393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tabColor rgb="FFE7E6E6"/>
    <pageSetUpPr fitToPage="true"/>
  </sheetPr>
  <dimension ref="A1:H38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5" activeCellId="0" sqref="A5"/>
    </sheetView>
  </sheetViews>
  <sheetFormatPr defaultRowHeight="12.8" zeroHeight="false" outlineLevelRow="0" outlineLevelCol="0"/>
  <cols>
    <col collapsed="false" customWidth="true" hidden="false" outlineLevel="0" max="1" min="1" style="47" width="9.13"/>
    <col collapsed="false" customWidth="true" hidden="false" outlineLevel="0" max="2" min="2" style="48" width="62.71"/>
    <col collapsed="false" customWidth="true" hidden="false" outlineLevel="0" max="3" min="3" style="48" width="16.87"/>
    <col collapsed="false" customWidth="true" hidden="false" outlineLevel="0" max="4" min="4" style="48" width="12.71"/>
    <col collapsed="false" customWidth="true" hidden="false" outlineLevel="0" max="5" min="5" style="48" width="12.14"/>
    <col collapsed="false" customWidth="true" hidden="false" outlineLevel="0" max="6" min="6" style="48" width="18.42"/>
    <col collapsed="false" customWidth="true" hidden="false" outlineLevel="0" max="7" min="7" style="48" width="9.13"/>
    <col collapsed="false" customWidth="true" hidden="false" outlineLevel="0" max="8" min="8" style="48" width="13.29"/>
    <col collapsed="false" customWidth="true" hidden="false" outlineLevel="0" max="1020" min="9" style="48" width="9.13"/>
    <col collapsed="false" customWidth="true" hidden="false" outlineLevel="0" max="1025" min="1021" style="0" width="8.57"/>
  </cols>
  <sheetData>
    <row r="1" customFormat="false" ht="12.95" hidden="false" customHeight="true" outlineLevel="0" collapsed="false">
      <c r="A1" s="64" t="s">
        <v>162</v>
      </c>
      <c r="B1" s="64"/>
      <c r="C1" s="64"/>
      <c r="D1" s="64"/>
      <c r="E1" s="64"/>
      <c r="F1" s="64"/>
    </row>
    <row r="2" customFormat="false" ht="12.8" hidden="false" customHeight="false" outlineLevel="0" collapsed="false">
      <c r="A2" s="65"/>
      <c r="B2" s="65"/>
      <c r="C2" s="65"/>
      <c r="D2" s="65"/>
      <c r="E2" s="65"/>
      <c r="F2" s="65"/>
    </row>
    <row r="3" customFormat="false" ht="12.8" hidden="false" customHeight="true" outlineLevel="0" collapsed="false">
      <c r="A3" s="66" t="s">
        <v>187</v>
      </c>
      <c r="B3" s="66"/>
      <c r="C3" s="66"/>
      <c r="D3" s="66"/>
      <c r="E3" s="67"/>
      <c r="F3" s="67"/>
    </row>
    <row r="4" customFormat="false" ht="22.85" hidden="false" customHeight="false" outlineLevel="0" collapsed="false">
      <c r="A4" s="68" t="s">
        <v>164</v>
      </c>
      <c r="B4" s="68" t="s">
        <v>165</v>
      </c>
      <c r="C4" s="68" t="s">
        <v>166</v>
      </c>
      <c r="D4" s="68" t="s">
        <v>188</v>
      </c>
      <c r="E4" s="68" t="s">
        <v>168</v>
      </c>
      <c r="F4" s="68" t="s">
        <v>169</v>
      </c>
    </row>
    <row r="5" s="48" customFormat="true" ht="22.65" hidden="false" customHeight="false" outlineLevel="0" collapsed="false">
      <c r="A5" s="69" t="n">
        <v>1</v>
      </c>
      <c r="B5" s="70" t="s">
        <v>189</v>
      </c>
      <c r="C5" s="71" t="s">
        <v>190</v>
      </c>
      <c r="D5" s="72" t="n">
        <v>180</v>
      </c>
      <c r="E5" s="73" t="n">
        <v>1.6</v>
      </c>
      <c r="F5" s="74" t="n">
        <f aca="false">D5*E5</f>
        <v>288</v>
      </c>
    </row>
    <row r="6" s="48" customFormat="true" ht="34" hidden="false" customHeight="false" outlineLevel="0" collapsed="false">
      <c r="A6" s="69" t="n">
        <v>2</v>
      </c>
      <c r="B6" s="75" t="s">
        <v>191</v>
      </c>
      <c r="C6" s="71" t="s">
        <v>192</v>
      </c>
      <c r="D6" s="71" t="n">
        <v>72</v>
      </c>
      <c r="E6" s="73" t="n">
        <v>4.54</v>
      </c>
      <c r="F6" s="74" t="n">
        <f aca="false">D6*E6</f>
        <v>326.88</v>
      </c>
    </row>
    <row r="7" s="48" customFormat="true" ht="22.65" hidden="false" customHeight="false" outlineLevel="0" collapsed="false">
      <c r="A7" s="69" t="n">
        <v>3</v>
      </c>
      <c r="B7" s="75" t="s">
        <v>193</v>
      </c>
      <c r="C7" s="71" t="s">
        <v>190</v>
      </c>
      <c r="D7" s="72" t="n">
        <v>72</v>
      </c>
      <c r="E7" s="73" t="n">
        <v>3.86</v>
      </c>
      <c r="F7" s="74" t="n">
        <f aca="false">D7*E7</f>
        <v>277.92</v>
      </c>
    </row>
    <row r="8" s="48" customFormat="true" ht="22.65" hidden="false" customHeight="false" outlineLevel="0" collapsed="false">
      <c r="A8" s="69" t="n">
        <v>4</v>
      </c>
      <c r="B8" s="75" t="s">
        <v>194</v>
      </c>
      <c r="C8" s="71" t="s">
        <v>195</v>
      </c>
      <c r="D8" s="72" t="n">
        <v>14</v>
      </c>
      <c r="E8" s="73" t="n">
        <v>5.31</v>
      </c>
      <c r="F8" s="74" t="n">
        <f aca="false">D8*E8</f>
        <v>74.34</v>
      </c>
    </row>
    <row r="9" s="48" customFormat="true" ht="44.65" hidden="false" customHeight="false" outlineLevel="0" collapsed="false">
      <c r="A9" s="69" t="n">
        <v>5</v>
      </c>
      <c r="B9" s="75" t="s">
        <v>196</v>
      </c>
      <c r="C9" s="71" t="s">
        <v>197</v>
      </c>
      <c r="D9" s="72" t="n">
        <v>60</v>
      </c>
      <c r="E9" s="73" t="n">
        <v>2.87</v>
      </c>
      <c r="F9" s="74" t="n">
        <f aca="false">D9*E9</f>
        <v>172.2</v>
      </c>
    </row>
    <row r="10" s="48" customFormat="true" ht="12.8" hidden="false" customHeight="false" outlineLevel="0" collapsed="false">
      <c r="A10" s="69" t="n">
        <v>6</v>
      </c>
      <c r="B10" s="75" t="s">
        <v>198</v>
      </c>
      <c r="C10" s="71" t="s">
        <v>195</v>
      </c>
      <c r="D10" s="71" t="n">
        <v>2</v>
      </c>
      <c r="E10" s="73" t="n">
        <v>5.07</v>
      </c>
      <c r="F10" s="74" t="n">
        <f aca="false">D10*E10</f>
        <v>10.14</v>
      </c>
    </row>
    <row r="11" s="48" customFormat="true" ht="44.65" hidden="false" customHeight="false" outlineLevel="0" collapsed="false">
      <c r="A11" s="69" t="n">
        <v>7</v>
      </c>
      <c r="B11" s="75" t="s">
        <v>199</v>
      </c>
      <c r="C11" s="71" t="s">
        <v>200</v>
      </c>
      <c r="D11" s="71" t="n">
        <v>12</v>
      </c>
      <c r="E11" s="73" t="n">
        <v>7.38</v>
      </c>
      <c r="F11" s="74" t="n">
        <f aca="false">D11*E11</f>
        <v>88.56</v>
      </c>
    </row>
    <row r="12" s="48" customFormat="true" ht="55.3" hidden="false" customHeight="false" outlineLevel="0" collapsed="false">
      <c r="A12" s="69" t="n">
        <v>8</v>
      </c>
      <c r="B12" s="75" t="s">
        <v>201</v>
      </c>
      <c r="C12" s="71" t="s">
        <v>202</v>
      </c>
      <c r="D12" s="71" t="n">
        <v>96</v>
      </c>
      <c r="E12" s="73" t="n">
        <v>9.64</v>
      </c>
      <c r="F12" s="74" t="n">
        <f aca="false">D12*E12</f>
        <v>925.44</v>
      </c>
    </row>
    <row r="13" s="48" customFormat="true" ht="22.65" hidden="false" customHeight="false" outlineLevel="0" collapsed="false">
      <c r="A13" s="76" t="n">
        <v>9</v>
      </c>
      <c r="B13" s="75" t="s">
        <v>203</v>
      </c>
      <c r="C13" s="77" t="s">
        <v>204</v>
      </c>
      <c r="D13" s="77" t="n">
        <v>60</v>
      </c>
      <c r="E13" s="78" t="n">
        <v>5.56</v>
      </c>
      <c r="F13" s="79" t="n">
        <f aca="false">D13*E13</f>
        <v>333.6</v>
      </c>
    </row>
    <row r="14" s="48" customFormat="true" ht="22.65" hidden="false" customHeight="false" outlineLevel="0" collapsed="false">
      <c r="A14" s="76" t="n">
        <v>10</v>
      </c>
      <c r="B14" s="75" t="s">
        <v>205</v>
      </c>
      <c r="C14" s="77" t="s">
        <v>206</v>
      </c>
      <c r="D14" s="77" t="n">
        <v>480</v>
      </c>
      <c r="E14" s="78" t="n">
        <v>0.64</v>
      </c>
      <c r="F14" s="79" t="n">
        <f aca="false">D14*E14</f>
        <v>307.2</v>
      </c>
    </row>
    <row r="15" s="48" customFormat="true" ht="34" hidden="false" customHeight="false" outlineLevel="0" collapsed="false">
      <c r="A15" s="69" t="n">
        <v>11</v>
      </c>
      <c r="B15" s="75" t="s">
        <v>207</v>
      </c>
      <c r="C15" s="71" t="s">
        <v>208</v>
      </c>
      <c r="D15" s="71" t="n">
        <v>72</v>
      </c>
      <c r="E15" s="73" t="n">
        <v>1.18</v>
      </c>
      <c r="F15" s="74" t="n">
        <f aca="false">D15*E15</f>
        <v>84.96</v>
      </c>
    </row>
    <row r="16" s="48" customFormat="true" ht="22.65" hidden="false" customHeight="false" outlineLevel="0" collapsed="false">
      <c r="A16" s="69" t="n">
        <v>12</v>
      </c>
      <c r="B16" s="75" t="s">
        <v>209</v>
      </c>
      <c r="C16" s="71" t="s">
        <v>195</v>
      </c>
      <c r="D16" s="71" t="n">
        <v>14</v>
      </c>
      <c r="E16" s="73" t="n">
        <v>2.13</v>
      </c>
      <c r="F16" s="74" t="n">
        <f aca="false">D16*E16</f>
        <v>29.82</v>
      </c>
    </row>
    <row r="17" s="48" customFormat="true" ht="34" hidden="false" customHeight="false" outlineLevel="0" collapsed="false">
      <c r="A17" s="69" t="n">
        <v>13</v>
      </c>
      <c r="B17" s="75" t="s">
        <v>210</v>
      </c>
      <c r="C17" s="71" t="s">
        <v>195</v>
      </c>
      <c r="D17" s="71" t="n">
        <v>14</v>
      </c>
      <c r="E17" s="73" t="n">
        <v>15.73</v>
      </c>
      <c r="F17" s="74" t="n">
        <f aca="false">D17*E17</f>
        <v>220.22</v>
      </c>
    </row>
    <row r="18" s="48" customFormat="true" ht="22.65" hidden="false" customHeight="false" outlineLevel="0" collapsed="false">
      <c r="A18" s="69" t="n">
        <v>14</v>
      </c>
      <c r="B18" s="75" t="s">
        <v>211</v>
      </c>
      <c r="C18" s="71" t="s">
        <v>212</v>
      </c>
      <c r="D18" s="71" t="n">
        <v>14</v>
      </c>
      <c r="E18" s="73" t="n">
        <v>0.86</v>
      </c>
      <c r="F18" s="74" t="n">
        <f aca="false">D18*E18</f>
        <v>12.04</v>
      </c>
    </row>
    <row r="19" s="48" customFormat="true" ht="22.65" hidden="false" customHeight="false" outlineLevel="0" collapsed="false">
      <c r="A19" s="69" t="n">
        <v>15</v>
      </c>
      <c r="B19" s="75" t="s">
        <v>213</v>
      </c>
      <c r="C19" s="71" t="s">
        <v>214</v>
      </c>
      <c r="D19" s="71" t="n">
        <v>24</v>
      </c>
      <c r="E19" s="73" t="n">
        <v>1.84</v>
      </c>
      <c r="F19" s="74" t="n">
        <f aca="false">D19*E19</f>
        <v>44.16</v>
      </c>
    </row>
    <row r="20" s="48" customFormat="true" ht="22.65" hidden="false" customHeight="false" outlineLevel="0" collapsed="false">
      <c r="A20" s="69" t="n">
        <v>16</v>
      </c>
      <c r="B20" s="75" t="s">
        <v>215</v>
      </c>
      <c r="C20" s="71" t="s">
        <v>195</v>
      </c>
      <c r="D20" s="71" t="n">
        <v>14</v>
      </c>
      <c r="E20" s="73" t="n">
        <v>2.17</v>
      </c>
      <c r="F20" s="74" t="n">
        <f aca="false">D20*E20</f>
        <v>30.38</v>
      </c>
    </row>
    <row r="21" s="48" customFormat="true" ht="22.65" hidden="false" customHeight="false" outlineLevel="0" collapsed="false">
      <c r="A21" s="69" t="n">
        <v>17</v>
      </c>
      <c r="B21" s="75" t="s">
        <v>216</v>
      </c>
      <c r="C21" s="71" t="s">
        <v>200</v>
      </c>
      <c r="D21" s="71" t="n">
        <v>12</v>
      </c>
      <c r="E21" s="73" t="n">
        <v>15.29</v>
      </c>
      <c r="F21" s="74" t="n">
        <f aca="false">D21*E21</f>
        <v>183.48</v>
      </c>
    </row>
    <row r="22" s="48" customFormat="true" ht="22.65" hidden="false" customHeight="false" outlineLevel="0" collapsed="false">
      <c r="A22" s="69" t="n">
        <v>18</v>
      </c>
      <c r="B22" s="75" t="s">
        <v>217</v>
      </c>
      <c r="C22" s="71" t="s">
        <v>218</v>
      </c>
      <c r="D22" s="71" t="n">
        <v>72</v>
      </c>
      <c r="E22" s="73" t="n">
        <v>2.07</v>
      </c>
      <c r="F22" s="74" t="n">
        <f aca="false">D22*E22</f>
        <v>149.04</v>
      </c>
    </row>
    <row r="23" s="48" customFormat="true" ht="22.65" hidden="false" customHeight="false" outlineLevel="0" collapsed="false">
      <c r="A23" s="69" t="n">
        <v>19</v>
      </c>
      <c r="B23" s="75" t="s">
        <v>219</v>
      </c>
      <c r="C23" s="71" t="s">
        <v>195</v>
      </c>
      <c r="D23" s="71" t="n">
        <v>14</v>
      </c>
      <c r="E23" s="73" t="n">
        <v>5.06</v>
      </c>
      <c r="F23" s="74" t="n">
        <f aca="false">D23*E23</f>
        <v>70.84</v>
      </c>
    </row>
    <row r="24" s="48" customFormat="true" ht="12.8" hidden="false" customHeight="false" outlineLevel="0" collapsed="false">
      <c r="A24" s="69" t="n">
        <v>20</v>
      </c>
      <c r="B24" s="75" t="s">
        <v>220</v>
      </c>
      <c r="C24" s="71" t="s">
        <v>195</v>
      </c>
      <c r="D24" s="71" t="n">
        <v>60</v>
      </c>
      <c r="E24" s="73" t="n">
        <v>2.56</v>
      </c>
      <c r="F24" s="74" t="n">
        <f aca="false">D24*E24</f>
        <v>153.6</v>
      </c>
    </row>
    <row r="25" s="48" customFormat="true" ht="22.65" hidden="false" customHeight="false" outlineLevel="0" collapsed="false">
      <c r="A25" s="69" t="n">
        <v>21</v>
      </c>
      <c r="B25" s="75" t="s">
        <v>221</v>
      </c>
      <c r="C25" s="71" t="s">
        <v>222</v>
      </c>
      <c r="D25" s="71" t="n">
        <v>96</v>
      </c>
      <c r="E25" s="73" t="n">
        <v>58.83</v>
      </c>
      <c r="F25" s="74" t="n">
        <f aca="false">D25*E25</f>
        <v>5647.68</v>
      </c>
    </row>
    <row r="26" s="48" customFormat="true" ht="34" hidden="false" customHeight="false" outlineLevel="0" collapsed="false">
      <c r="A26" s="69" t="n">
        <v>22</v>
      </c>
      <c r="B26" s="75" t="s">
        <v>223</v>
      </c>
      <c r="C26" s="71" t="s">
        <v>195</v>
      </c>
      <c r="D26" s="71" t="n">
        <v>48</v>
      </c>
      <c r="E26" s="73" t="n">
        <v>21.54</v>
      </c>
      <c r="F26" s="74" t="n">
        <f aca="false">D26*E26</f>
        <v>1033.92</v>
      </c>
    </row>
    <row r="27" s="48" customFormat="true" ht="22.65" hidden="false" customHeight="false" outlineLevel="0" collapsed="false">
      <c r="A27" s="69" t="n">
        <v>23</v>
      </c>
      <c r="B27" s="75" t="s">
        <v>224</v>
      </c>
      <c r="C27" s="71" t="s">
        <v>225</v>
      </c>
      <c r="D27" s="71" t="n">
        <v>12</v>
      </c>
      <c r="E27" s="73" t="n">
        <v>3.69</v>
      </c>
      <c r="F27" s="74" t="n">
        <f aca="false">D27*E27</f>
        <v>44.28</v>
      </c>
    </row>
    <row r="28" s="48" customFormat="true" ht="22.65" hidden="false" customHeight="false" outlineLevel="0" collapsed="false">
      <c r="A28" s="69" t="n">
        <v>24</v>
      </c>
      <c r="B28" s="75" t="s">
        <v>226</v>
      </c>
      <c r="C28" s="71" t="s">
        <v>227</v>
      </c>
      <c r="D28" s="71" t="n">
        <v>36</v>
      </c>
      <c r="E28" s="73" t="n">
        <v>5.44</v>
      </c>
      <c r="F28" s="74" t="n">
        <f aca="false">D28*E28</f>
        <v>195.84</v>
      </c>
    </row>
    <row r="29" s="48" customFormat="true" ht="22.65" hidden="false" customHeight="false" outlineLevel="0" collapsed="false">
      <c r="A29" s="69" t="n">
        <v>25</v>
      </c>
      <c r="B29" s="75" t="s">
        <v>228</v>
      </c>
      <c r="C29" s="71" t="s">
        <v>229</v>
      </c>
      <c r="D29" s="71" t="n">
        <v>36</v>
      </c>
      <c r="E29" s="73" t="n">
        <v>12.69</v>
      </c>
      <c r="F29" s="74" t="n">
        <f aca="false">D29*E29</f>
        <v>456.84</v>
      </c>
    </row>
    <row r="30" s="48" customFormat="true" ht="22.65" hidden="false" customHeight="false" outlineLevel="0" collapsed="false">
      <c r="A30" s="69" t="n">
        <v>26</v>
      </c>
      <c r="B30" s="75" t="s">
        <v>230</v>
      </c>
      <c r="C30" s="71" t="s">
        <v>231</v>
      </c>
      <c r="D30" s="71" t="n">
        <v>96</v>
      </c>
      <c r="E30" s="73" t="n">
        <v>7.95</v>
      </c>
      <c r="F30" s="74" t="n">
        <f aca="false">D30*E30</f>
        <v>763.2</v>
      </c>
    </row>
    <row r="31" s="48" customFormat="true" ht="22.65" hidden="false" customHeight="false" outlineLevel="0" collapsed="false">
      <c r="A31" s="69" t="n">
        <v>27</v>
      </c>
      <c r="B31" s="75" t="s">
        <v>232</v>
      </c>
      <c r="C31" s="71" t="s">
        <v>231</v>
      </c>
      <c r="D31" s="71" t="n">
        <v>60</v>
      </c>
      <c r="E31" s="73" t="n">
        <v>41.86</v>
      </c>
      <c r="F31" s="74" t="n">
        <f aca="false">D31*E31</f>
        <v>2511.6</v>
      </c>
    </row>
    <row r="32" s="48" customFormat="true" ht="22.65" hidden="false" customHeight="false" outlineLevel="0" collapsed="false">
      <c r="A32" s="69" t="n">
        <v>28</v>
      </c>
      <c r="B32" s="75" t="s">
        <v>233</v>
      </c>
      <c r="C32" s="71" t="s">
        <v>208</v>
      </c>
      <c r="D32" s="71" t="n">
        <v>70</v>
      </c>
      <c r="E32" s="73" t="n">
        <v>3.02</v>
      </c>
      <c r="F32" s="74" t="n">
        <f aca="false">D32*E32</f>
        <v>211.4</v>
      </c>
    </row>
    <row r="33" s="48" customFormat="true" ht="22.65" hidden="false" customHeight="false" outlineLevel="0" collapsed="false">
      <c r="A33" s="69" t="n">
        <v>29</v>
      </c>
      <c r="B33" s="75" t="s">
        <v>234</v>
      </c>
      <c r="C33" s="71" t="s">
        <v>235</v>
      </c>
      <c r="D33" s="71" t="n">
        <v>240</v>
      </c>
      <c r="E33" s="73" t="n">
        <v>7.5</v>
      </c>
      <c r="F33" s="74" t="n">
        <f aca="false">D33*E33</f>
        <v>1800</v>
      </c>
    </row>
    <row r="34" s="48" customFormat="true" ht="34" hidden="false" customHeight="false" outlineLevel="0" collapsed="false">
      <c r="A34" s="69" t="n">
        <v>30</v>
      </c>
      <c r="B34" s="75" t="s">
        <v>236</v>
      </c>
      <c r="C34" s="71" t="s">
        <v>195</v>
      </c>
      <c r="D34" s="71" t="n">
        <v>48</v>
      </c>
      <c r="E34" s="73" t="n">
        <v>3.73</v>
      </c>
      <c r="F34" s="74" t="n">
        <f aca="false">D34*E34</f>
        <v>179.04</v>
      </c>
    </row>
    <row r="35" s="48" customFormat="true" ht="34" hidden="false" customHeight="false" outlineLevel="0" collapsed="false">
      <c r="A35" s="69" t="n">
        <v>31</v>
      </c>
      <c r="B35" s="75" t="s">
        <v>237</v>
      </c>
      <c r="C35" s="71" t="s">
        <v>195</v>
      </c>
      <c r="D35" s="71" t="n">
        <v>14</v>
      </c>
      <c r="E35" s="73" t="n">
        <v>12.49</v>
      </c>
      <c r="F35" s="74" t="n">
        <f aca="false">D35*E35</f>
        <v>174.86</v>
      </c>
      <c r="H35" s="80"/>
    </row>
    <row r="36" s="48" customFormat="true" ht="12.8" hidden="false" customHeight="true" outlineLevel="0" collapsed="false">
      <c r="A36" s="81" t="s">
        <v>177</v>
      </c>
      <c r="B36" s="81"/>
      <c r="C36" s="81"/>
      <c r="D36" s="81"/>
      <c r="E36" s="81"/>
      <c r="F36" s="82" t="n">
        <f aca="false">SUM(F5,F6,F7,F8,F9,F10,F11,F12,F13,F14,F15,F16,F17,F18,F19,F20,F21,F22,F23,F24,F25,F26,F27,F28,F29,F30,F31,F32,F33,F34,F35)</f>
        <v>16801.48</v>
      </c>
    </row>
    <row r="37" s="48" customFormat="true" ht="12.8" hidden="false" customHeight="true" outlineLevel="0" collapsed="false">
      <c r="A37" s="83" t="s">
        <v>238</v>
      </c>
      <c r="B37" s="83"/>
      <c r="C37" s="83"/>
      <c r="D37" s="83"/>
      <c r="E37" s="83"/>
      <c r="F37" s="82" t="n">
        <f aca="false">F36/12</f>
        <v>1400.12333333333</v>
      </c>
    </row>
    <row r="38" customFormat="false" ht="12.8" hidden="false" customHeight="true" outlineLevel="0" collapsed="false">
      <c r="A38" s="83" t="s">
        <v>178</v>
      </c>
      <c r="B38" s="83"/>
      <c r="C38" s="83"/>
      <c r="D38" s="83"/>
      <c r="E38" s="83"/>
      <c r="F38" s="84" t="n">
        <f aca="false">F37/7</f>
        <v>200.017619047619</v>
      </c>
    </row>
  </sheetData>
  <autoFilter ref="A3:F38"/>
  <mergeCells count="5">
    <mergeCell ref="A1:F1"/>
    <mergeCell ref="A3:D3"/>
    <mergeCell ref="A36:E36"/>
    <mergeCell ref="A37:E37"/>
    <mergeCell ref="A38:E38"/>
  </mergeCells>
  <printOptions headings="false" gridLines="false" gridLinesSet="true" horizontalCentered="false" verticalCentered="false"/>
  <pageMargins left="0.7875" right="0.39375" top="0.39375" bottom="0.393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 filterMode="false">
    <tabColor rgb="FFD9D9D9"/>
    <pageSetUpPr fitToPage="true"/>
  </sheetPr>
  <dimension ref="A1:L25"/>
  <sheetViews>
    <sheetView showFormulas="false" showGridLines="true" showRowColHeaders="true" showZeros="true" rightToLeft="false" tabSelected="false" showOutlineSymbols="true" defaultGridColor="true" view="normal" topLeftCell="C1" colorId="64" zoomScale="90" zoomScaleNormal="90" zoomScalePageLayoutView="100" workbookViewId="0">
      <selection pane="topLeft" activeCell="C5" activeCellId="0" sqref="C5"/>
    </sheetView>
  </sheetViews>
  <sheetFormatPr defaultRowHeight="12.8" zeroHeight="false" outlineLevelRow="0" outlineLevelCol="0"/>
  <cols>
    <col collapsed="false" customWidth="true" hidden="false" outlineLevel="0" max="1" min="1" style="85" width="4.44"/>
    <col collapsed="false" customWidth="true" hidden="false" outlineLevel="0" max="2" min="2" style="0" width="70.14"/>
    <col collapsed="false" customWidth="true" hidden="false" outlineLevel="0" max="3" min="3" style="0" width="14.01"/>
    <col collapsed="false" customWidth="true" hidden="false" outlineLevel="0" max="4" min="4" style="0" width="14.43"/>
    <col collapsed="false" customWidth="true" hidden="false" outlineLevel="0" max="5" min="5" style="0" width="12.86"/>
    <col collapsed="false" customWidth="true" hidden="false" outlineLevel="0" max="6" min="6" style="0" width="14.62"/>
    <col collapsed="false" customWidth="true" hidden="false" outlineLevel="0" max="7" min="7" style="0" width="14.15"/>
    <col collapsed="false" customWidth="true" hidden="false" outlineLevel="0" max="8" min="8" style="0" width="12.86"/>
    <col collapsed="false" customWidth="true" hidden="false" outlineLevel="0" max="10" min="9" style="0" width="14.28"/>
    <col collapsed="false" customWidth="true" hidden="false" outlineLevel="0" max="12" min="11" style="0" width="15.42"/>
    <col collapsed="false" customWidth="true" hidden="false" outlineLevel="0" max="1025" min="13" style="0" width="9.29"/>
  </cols>
  <sheetData>
    <row r="1" customFormat="false" ht="13.5" hidden="false" customHeight="true" outlineLevel="0" collapsed="false">
      <c r="A1" s="86"/>
      <c r="B1" s="87" t="s">
        <v>162</v>
      </c>
      <c r="C1" s="87"/>
      <c r="D1" s="87"/>
      <c r="E1" s="87"/>
      <c r="F1" s="87"/>
      <c r="G1" s="87"/>
      <c r="H1" s="87"/>
      <c r="I1" s="87"/>
      <c r="J1" s="87"/>
      <c r="K1" s="87"/>
      <c r="L1" s="87"/>
    </row>
    <row r="2" customFormat="false" ht="12.8" hidden="false" customHeight="false" outlineLevel="0" collapsed="false">
      <c r="A2" s="86"/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</row>
    <row r="3" customFormat="false" ht="12.8" hidden="false" customHeight="true" outlineLevel="0" collapsed="false">
      <c r="A3" s="86"/>
      <c r="B3" s="89" t="s">
        <v>239</v>
      </c>
      <c r="C3" s="89"/>
      <c r="D3" s="66" t="s">
        <v>240</v>
      </c>
      <c r="E3" s="90"/>
      <c r="F3" s="90"/>
      <c r="G3" s="90"/>
      <c r="H3" s="90"/>
      <c r="I3" s="90"/>
      <c r="J3" s="91"/>
      <c r="K3" s="91"/>
      <c r="L3" s="91"/>
    </row>
    <row r="4" customFormat="false" ht="40.25" hidden="false" customHeight="false" outlineLevel="0" collapsed="false">
      <c r="A4" s="66" t="s">
        <v>241</v>
      </c>
      <c r="B4" s="66" t="s">
        <v>242</v>
      </c>
      <c r="C4" s="66" t="s">
        <v>243</v>
      </c>
      <c r="D4" s="68" t="s">
        <v>244</v>
      </c>
      <c r="E4" s="66" t="s">
        <v>245</v>
      </c>
      <c r="F4" s="66" t="s">
        <v>246</v>
      </c>
      <c r="G4" s="66" t="s">
        <v>247</v>
      </c>
      <c r="H4" s="66" t="s">
        <v>248</v>
      </c>
      <c r="I4" s="66" t="s">
        <v>249</v>
      </c>
      <c r="J4" s="66" t="s">
        <v>250</v>
      </c>
      <c r="K4" s="66" t="s">
        <v>251</v>
      </c>
      <c r="L4" s="66" t="s">
        <v>252</v>
      </c>
    </row>
    <row r="5" customFormat="false" ht="44.65" hidden="false" customHeight="false" outlineLevel="0" collapsed="false">
      <c r="A5" s="86" t="n">
        <v>1</v>
      </c>
      <c r="B5" s="92" t="s">
        <v>253</v>
      </c>
      <c r="C5" s="77" t="n">
        <v>1</v>
      </c>
      <c r="D5" s="93" t="n">
        <v>1205.36</v>
      </c>
      <c r="E5" s="93" t="n">
        <f aca="false">AVERAGE(D5:D5)</f>
        <v>1205.36</v>
      </c>
      <c r="F5" s="93" t="n">
        <f aca="false">E5*C5</f>
        <v>1205.36</v>
      </c>
      <c r="G5" s="93" t="n">
        <f aca="false">0.0025*F5</f>
        <v>3.0134</v>
      </c>
      <c r="H5" s="94"/>
      <c r="I5" s="95" t="n">
        <v>0.1</v>
      </c>
      <c r="J5" s="93" t="n">
        <f aca="false">E5*I5</f>
        <v>120.536</v>
      </c>
      <c r="K5" s="93" t="n">
        <f aca="false">J5/12</f>
        <v>10.0446666666667</v>
      </c>
      <c r="L5" s="96" t="n">
        <f aca="false">G5+H5+K5</f>
        <v>13.0580666666667</v>
      </c>
    </row>
    <row r="6" customFormat="false" ht="20.95" hidden="false" customHeight="true" outlineLevel="0" collapsed="false">
      <c r="A6" s="86" t="n">
        <v>2</v>
      </c>
      <c r="B6" s="92" t="s">
        <v>254</v>
      </c>
      <c r="C6" s="77" t="n">
        <v>2</v>
      </c>
      <c r="D6" s="93" t="n">
        <v>333.81</v>
      </c>
      <c r="E6" s="93" t="n">
        <f aca="false">AVERAGE(D6:D6)</f>
        <v>333.81</v>
      </c>
      <c r="F6" s="93" t="n">
        <f aca="false">E6*C6</f>
        <v>667.62</v>
      </c>
      <c r="G6" s="93" t="n">
        <f aca="false">0.0025*F6</f>
        <v>1.66905</v>
      </c>
      <c r="H6" s="94"/>
      <c r="I6" s="95" t="n">
        <v>0.2</v>
      </c>
      <c r="J6" s="93" t="n">
        <f aca="false">E6*I6</f>
        <v>66.762</v>
      </c>
      <c r="K6" s="93" t="n">
        <f aca="false">J6/12</f>
        <v>5.5635</v>
      </c>
      <c r="L6" s="96" t="n">
        <f aca="false">G6+H6+K6</f>
        <v>7.23255</v>
      </c>
    </row>
    <row r="7" customFormat="false" ht="20.95" hidden="false" customHeight="true" outlineLevel="0" collapsed="false">
      <c r="A7" s="86" t="n">
        <v>3</v>
      </c>
      <c r="B7" s="92" t="s">
        <v>255</v>
      </c>
      <c r="C7" s="77" t="n">
        <v>2</v>
      </c>
      <c r="D7" s="93" t="n">
        <v>119.26</v>
      </c>
      <c r="E7" s="93" t="n">
        <f aca="false">AVERAGE(D7:D7)</f>
        <v>119.26</v>
      </c>
      <c r="F7" s="93" t="n">
        <f aca="false">E7*C7</f>
        <v>238.52</v>
      </c>
      <c r="G7" s="93" t="n">
        <f aca="false">0.0025*F7</f>
        <v>0.5963</v>
      </c>
      <c r="H7" s="94"/>
      <c r="I7" s="95" t="n">
        <v>0.2</v>
      </c>
      <c r="J7" s="93" t="n">
        <f aca="false">E7*I7</f>
        <v>23.852</v>
      </c>
      <c r="K7" s="93" t="n">
        <f aca="false">J7/12</f>
        <v>1.98766666666667</v>
      </c>
      <c r="L7" s="96" t="n">
        <f aca="false">G7+H7+K7</f>
        <v>2.58396666666667</v>
      </c>
    </row>
    <row r="8" customFormat="false" ht="26.2" hidden="false" customHeight="true" outlineLevel="0" collapsed="false">
      <c r="A8" s="86" t="n">
        <v>4</v>
      </c>
      <c r="B8" s="92" t="s">
        <v>256</v>
      </c>
      <c r="C8" s="77" t="n">
        <v>1</v>
      </c>
      <c r="D8" s="96" t="n">
        <v>1275.41</v>
      </c>
      <c r="E8" s="93" t="n">
        <f aca="false">AVERAGE(D8:D8)</f>
        <v>1275.41</v>
      </c>
      <c r="F8" s="93" t="n">
        <f aca="false">E8*C8</f>
        <v>1275.41</v>
      </c>
      <c r="G8" s="93" t="n">
        <f aca="false">0.0025*F8</f>
        <v>3.188525</v>
      </c>
      <c r="H8" s="93" t="n">
        <f aca="false">(12*16.9)/12</f>
        <v>16.9</v>
      </c>
      <c r="I8" s="95" t="n">
        <v>0.1</v>
      </c>
      <c r="J8" s="93" t="n">
        <f aca="false">E8*I8</f>
        <v>127.541</v>
      </c>
      <c r="K8" s="93" t="n">
        <f aca="false">J8/12</f>
        <v>10.6284166666667</v>
      </c>
      <c r="L8" s="96" t="n">
        <f aca="false">G8+H8+K8</f>
        <v>30.7169416666667</v>
      </c>
    </row>
    <row r="9" customFormat="false" ht="20.95" hidden="false" customHeight="true" outlineLevel="0" collapsed="false">
      <c r="A9" s="86" t="n">
        <v>5</v>
      </c>
      <c r="B9" s="92" t="s">
        <v>257</v>
      </c>
      <c r="C9" s="77" t="n">
        <v>2</v>
      </c>
      <c r="D9" s="96" t="n">
        <v>16.89</v>
      </c>
      <c r="E9" s="93" t="n">
        <f aca="false">AVERAGE(D9:D9)</f>
        <v>16.89</v>
      </c>
      <c r="F9" s="93" t="n">
        <f aca="false">E9*C9</f>
        <v>33.78</v>
      </c>
      <c r="G9" s="93" t="n">
        <f aca="false">0.0025*F9</f>
        <v>0.08445</v>
      </c>
      <c r="H9" s="93"/>
      <c r="I9" s="95" t="n">
        <v>0.2</v>
      </c>
      <c r="J9" s="93" t="n">
        <f aca="false">E9*I9</f>
        <v>3.378</v>
      </c>
      <c r="K9" s="93" t="n">
        <f aca="false">J9/12</f>
        <v>0.2815</v>
      </c>
      <c r="L9" s="96" t="n">
        <f aca="false">G9+H9+K9</f>
        <v>0.36595</v>
      </c>
    </row>
    <row r="10" customFormat="false" ht="20.95" hidden="false" customHeight="true" outlineLevel="0" collapsed="false">
      <c r="A10" s="86" t="n">
        <v>6</v>
      </c>
      <c r="B10" s="92" t="s">
        <v>258</v>
      </c>
      <c r="C10" s="77" t="n">
        <v>1</v>
      </c>
      <c r="D10" s="96" t="n">
        <v>215.19</v>
      </c>
      <c r="E10" s="93" t="n">
        <f aca="false">AVERAGE(D10:D10)</f>
        <v>215.19</v>
      </c>
      <c r="F10" s="93" t="n">
        <f aca="false">E10*C10</f>
        <v>215.19</v>
      </c>
      <c r="G10" s="93" t="n">
        <f aca="false">0.0025*F10</f>
        <v>0.537975</v>
      </c>
      <c r="H10" s="94"/>
      <c r="I10" s="95" t="n">
        <f aca="false">1/5</f>
        <v>0.2</v>
      </c>
      <c r="J10" s="93" t="n">
        <f aca="false">E10*I10</f>
        <v>43.038</v>
      </c>
      <c r="K10" s="93" t="n">
        <f aca="false">J10/12</f>
        <v>3.5865</v>
      </c>
      <c r="L10" s="96" t="n">
        <f aca="false">G10+H10+K10</f>
        <v>4.124475</v>
      </c>
    </row>
    <row r="11" customFormat="false" ht="28.95" hidden="false" customHeight="true" outlineLevel="0" collapsed="false">
      <c r="A11" s="86" t="n">
        <v>7</v>
      </c>
      <c r="B11" s="92" t="s">
        <v>259</v>
      </c>
      <c r="C11" s="77" t="n">
        <v>1</v>
      </c>
      <c r="D11" s="96" t="n">
        <v>163.66</v>
      </c>
      <c r="E11" s="93" t="n">
        <f aca="false">AVERAGE(D11:D11)</f>
        <v>163.66</v>
      </c>
      <c r="F11" s="93" t="n">
        <f aca="false">E11*C11</f>
        <v>163.66</v>
      </c>
      <c r="G11" s="93" t="n">
        <f aca="false">0.0025*F11</f>
        <v>0.40915</v>
      </c>
      <c r="H11" s="94"/>
      <c r="I11" s="95" t="n">
        <v>0.2</v>
      </c>
      <c r="J11" s="93" t="n">
        <f aca="false">E11*I11</f>
        <v>32.732</v>
      </c>
      <c r="K11" s="93" t="n">
        <f aca="false">J11/12</f>
        <v>2.72766666666667</v>
      </c>
      <c r="L11" s="96" t="n">
        <f aca="false">G11+H11+K11</f>
        <v>3.13681666666667</v>
      </c>
    </row>
    <row r="12" customFormat="false" ht="20.95" hidden="false" customHeight="true" outlineLevel="0" collapsed="false">
      <c r="A12" s="86" t="n">
        <v>8</v>
      </c>
      <c r="B12" s="92" t="s">
        <v>260</v>
      </c>
      <c r="C12" s="77" t="n">
        <v>1</v>
      </c>
      <c r="D12" s="96" t="n">
        <v>121.81</v>
      </c>
      <c r="E12" s="93" t="n">
        <f aca="false">AVERAGE(D12:D12)</f>
        <v>121.81</v>
      </c>
      <c r="F12" s="93" t="n">
        <f aca="false">E12*C12</f>
        <v>121.81</v>
      </c>
      <c r="G12" s="93" t="n">
        <f aca="false">0.0025*F12</f>
        <v>0.304525</v>
      </c>
      <c r="H12" s="94"/>
      <c r="I12" s="95" t="n">
        <v>0.2</v>
      </c>
      <c r="J12" s="93" t="n">
        <f aca="false">E12*I12</f>
        <v>24.362</v>
      </c>
      <c r="K12" s="93" t="n">
        <f aca="false">J12/12</f>
        <v>2.03016666666667</v>
      </c>
      <c r="L12" s="96" t="n">
        <f aca="false">G12+H12+K12</f>
        <v>2.33469166666667</v>
      </c>
    </row>
    <row r="13" customFormat="false" ht="20.95" hidden="false" customHeight="true" outlineLevel="0" collapsed="false">
      <c r="A13" s="86" t="n">
        <v>9</v>
      </c>
      <c r="B13" s="92" t="s">
        <v>261</v>
      </c>
      <c r="C13" s="77" t="n">
        <v>1</v>
      </c>
      <c r="D13" s="96" t="n">
        <v>161.98</v>
      </c>
      <c r="E13" s="93" t="n">
        <f aca="false">AVERAGE(D13:D13)</f>
        <v>161.98</v>
      </c>
      <c r="F13" s="93" t="n">
        <f aca="false">E13*C13</f>
        <v>161.98</v>
      </c>
      <c r="G13" s="93" t="n">
        <f aca="false">0.0025*F13</f>
        <v>0.40495</v>
      </c>
      <c r="H13" s="94"/>
      <c r="I13" s="95" t="n">
        <v>0.2</v>
      </c>
      <c r="J13" s="93" t="n">
        <f aca="false">E13*I13</f>
        <v>32.396</v>
      </c>
      <c r="K13" s="93" t="n">
        <f aca="false">J13/12</f>
        <v>2.69966666666667</v>
      </c>
      <c r="L13" s="96" t="n">
        <f aca="false">G13+H13+K13</f>
        <v>3.10461666666667</v>
      </c>
    </row>
    <row r="14" customFormat="false" ht="20.95" hidden="false" customHeight="true" outlineLevel="0" collapsed="false">
      <c r="A14" s="86" t="n">
        <v>10</v>
      </c>
      <c r="B14" s="92" t="s">
        <v>262</v>
      </c>
      <c r="C14" s="77" t="n">
        <v>1</v>
      </c>
      <c r="D14" s="96" t="n">
        <v>24.76</v>
      </c>
      <c r="E14" s="93" t="n">
        <f aca="false">AVERAGE(D14:D14)</f>
        <v>24.76</v>
      </c>
      <c r="F14" s="93" t="n">
        <f aca="false">E14*C14</f>
        <v>24.76</v>
      </c>
      <c r="G14" s="93" t="n">
        <f aca="false">0.0025*F14</f>
        <v>0.0619</v>
      </c>
      <c r="H14" s="94"/>
      <c r="I14" s="95" t="n">
        <v>0.2</v>
      </c>
      <c r="J14" s="93" t="n">
        <f aca="false">E14*I14</f>
        <v>4.952</v>
      </c>
      <c r="K14" s="93" t="n">
        <f aca="false">J14/12</f>
        <v>0.412666666666667</v>
      </c>
      <c r="L14" s="96" t="n">
        <f aca="false">G14+H14+K14</f>
        <v>0.474566666666667</v>
      </c>
    </row>
    <row r="15" customFormat="false" ht="20.95" hidden="false" customHeight="true" outlineLevel="0" collapsed="false">
      <c r="A15" s="86" t="n">
        <v>11</v>
      </c>
      <c r="B15" s="92" t="s">
        <v>263</v>
      </c>
      <c r="C15" s="77" t="n">
        <v>1</v>
      </c>
      <c r="D15" s="96" t="n">
        <v>616.15</v>
      </c>
      <c r="E15" s="93" t="n">
        <f aca="false">AVERAGE(D15:D15)</f>
        <v>616.15</v>
      </c>
      <c r="F15" s="93" t="n">
        <f aca="false">E15*C15</f>
        <v>616.15</v>
      </c>
      <c r="G15" s="93" t="n">
        <f aca="false">0.0025*F15</f>
        <v>1.540375</v>
      </c>
      <c r="H15" s="94"/>
      <c r="I15" s="95" t="n">
        <v>0.1</v>
      </c>
      <c r="J15" s="93" t="n">
        <f aca="false">E15*I15</f>
        <v>61.615</v>
      </c>
      <c r="K15" s="93" t="n">
        <f aca="false">J15/12</f>
        <v>5.13458333333333</v>
      </c>
      <c r="L15" s="96" t="n">
        <f aca="false">G15+H15+K15</f>
        <v>6.67495833333333</v>
      </c>
    </row>
    <row r="16" customFormat="false" ht="24.95" hidden="false" customHeight="true" outlineLevel="0" collapsed="false">
      <c r="A16" s="86" t="n">
        <v>12</v>
      </c>
      <c r="B16" s="92" t="s">
        <v>264</v>
      </c>
      <c r="C16" s="77" t="n">
        <v>1</v>
      </c>
      <c r="D16" s="96" t="n">
        <v>59.22</v>
      </c>
      <c r="E16" s="93" t="n">
        <f aca="false">AVERAGE(D16:D16)</f>
        <v>59.22</v>
      </c>
      <c r="F16" s="93" t="n">
        <f aca="false">E16*C16</f>
        <v>59.22</v>
      </c>
      <c r="G16" s="93" t="n">
        <f aca="false">0.0025*F16</f>
        <v>0.14805</v>
      </c>
      <c r="H16" s="94"/>
      <c r="I16" s="95" t="n">
        <v>0.2</v>
      </c>
      <c r="J16" s="93" t="n">
        <f aca="false">E16*I16</f>
        <v>11.844</v>
      </c>
      <c r="K16" s="93" t="n">
        <f aca="false">J16/12</f>
        <v>0.987</v>
      </c>
      <c r="L16" s="96" t="n">
        <f aca="false">G16+H16+K16</f>
        <v>1.13505</v>
      </c>
    </row>
    <row r="17" customFormat="false" ht="20.95" hidden="false" customHeight="true" outlineLevel="0" collapsed="false">
      <c r="A17" s="86" t="n">
        <v>13</v>
      </c>
      <c r="B17" s="92" t="s">
        <v>265</v>
      </c>
      <c r="C17" s="77" t="n">
        <v>2</v>
      </c>
      <c r="D17" s="96" t="n">
        <v>24.35</v>
      </c>
      <c r="E17" s="93" t="n">
        <f aca="false">AVERAGE(D17:D17)</f>
        <v>24.35</v>
      </c>
      <c r="F17" s="93" t="n">
        <f aca="false">E17*C17</f>
        <v>48.7</v>
      </c>
      <c r="G17" s="93" t="n">
        <f aca="false">0.0025*F17</f>
        <v>0.12175</v>
      </c>
      <c r="H17" s="94"/>
      <c r="I17" s="95" t="n">
        <v>0.2</v>
      </c>
      <c r="J17" s="93" t="n">
        <f aca="false">E17*I17</f>
        <v>4.87</v>
      </c>
      <c r="K17" s="93" t="n">
        <f aca="false">J17/12</f>
        <v>0.405833333333333</v>
      </c>
      <c r="L17" s="96" t="n">
        <f aca="false">G17+H17+K17</f>
        <v>0.527583333333333</v>
      </c>
    </row>
    <row r="18" customFormat="false" ht="20.95" hidden="false" customHeight="true" outlineLevel="0" collapsed="false">
      <c r="A18" s="86" t="n">
        <v>14</v>
      </c>
      <c r="B18" s="92" t="s">
        <v>266</v>
      </c>
      <c r="C18" s="77" t="n">
        <v>2</v>
      </c>
      <c r="D18" s="96" t="n">
        <v>26.23</v>
      </c>
      <c r="E18" s="93" t="n">
        <f aca="false">AVERAGE(D18:D18)</f>
        <v>26.23</v>
      </c>
      <c r="F18" s="93" t="n">
        <f aca="false">E18*C18</f>
        <v>52.46</v>
      </c>
      <c r="G18" s="93" t="n">
        <f aca="false">0.0025*F18</f>
        <v>0.13115</v>
      </c>
      <c r="H18" s="94"/>
      <c r="I18" s="95" t="n">
        <v>0.2</v>
      </c>
      <c r="J18" s="93" t="n">
        <f aca="false">E18*I18</f>
        <v>5.246</v>
      </c>
      <c r="K18" s="93" t="n">
        <f aca="false">J18/12</f>
        <v>0.437166666666667</v>
      </c>
      <c r="L18" s="96" t="n">
        <f aca="false">G18+H18+K18</f>
        <v>0.568316666666667</v>
      </c>
    </row>
    <row r="19" customFormat="false" ht="20.95" hidden="false" customHeight="true" outlineLevel="0" collapsed="false">
      <c r="A19" s="86" t="n">
        <v>15</v>
      </c>
      <c r="B19" s="92" t="s">
        <v>267</v>
      </c>
      <c r="C19" s="77" t="n">
        <v>1</v>
      </c>
      <c r="D19" s="96" t="n">
        <v>790.3</v>
      </c>
      <c r="E19" s="93" t="n">
        <f aca="false">AVERAGE(D19:D19)</f>
        <v>790.3</v>
      </c>
      <c r="F19" s="93" t="n">
        <f aca="false">E19*C19</f>
        <v>790.3</v>
      </c>
      <c r="G19" s="93" t="n">
        <f aca="false">0.0025*F19</f>
        <v>1.97575</v>
      </c>
      <c r="H19" s="94"/>
      <c r="I19" s="95" t="n">
        <v>0.1</v>
      </c>
      <c r="J19" s="93" t="n">
        <f aca="false">E19*I19</f>
        <v>79.03</v>
      </c>
      <c r="K19" s="93" t="n">
        <f aca="false">J19/12</f>
        <v>6.58583333333333</v>
      </c>
      <c r="L19" s="96" t="n">
        <f aca="false">G19+H19+K19</f>
        <v>8.56158333333333</v>
      </c>
    </row>
    <row r="20" customFormat="false" ht="20.95" hidden="false" customHeight="true" outlineLevel="0" collapsed="false">
      <c r="A20" s="86" t="n">
        <v>16</v>
      </c>
      <c r="B20" s="92" t="s">
        <v>268</v>
      </c>
      <c r="C20" s="77" t="n">
        <v>2</v>
      </c>
      <c r="D20" s="96" t="n">
        <v>28.53</v>
      </c>
      <c r="E20" s="93" t="n">
        <f aca="false">AVERAGE(D20:D20)</f>
        <v>28.53</v>
      </c>
      <c r="F20" s="93" t="n">
        <f aca="false">E20*C20</f>
        <v>57.06</v>
      </c>
      <c r="G20" s="93" t="n">
        <f aca="false">0.0025*F20</f>
        <v>0.14265</v>
      </c>
      <c r="H20" s="94"/>
      <c r="I20" s="95" t="n">
        <v>0.2</v>
      </c>
      <c r="J20" s="93" t="n">
        <f aca="false">E20*I20</f>
        <v>5.706</v>
      </c>
      <c r="K20" s="93" t="n">
        <f aca="false">J20/12</f>
        <v>0.4755</v>
      </c>
      <c r="L20" s="96" t="n">
        <f aca="false">G20+H20+K20</f>
        <v>0.61815</v>
      </c>
    </row>
    <row r="21" customFormat="false" ht="20.95" hidden="false" customHeight="true" outlineLevel="0" collapsed="false">
      <c r="A21" s="86" t="n">
        <v>17</v>
      </c>
      <c r="B21" s="92" t="s">
        <v>269</v>
      </c>
      <c r="C21" s="77" t="n">
        <v>1</v>
      </c>
      <c r="D21" s="96" t="n">
        <v>64.74</v>
      </c>
      <c r="E21" s="93" t="n">
        <f aca="false">AVERAGE(D21:D21)</f>
        <v>64.74</v>
      </c>
      <c r="F21" s="93" t="n">
        <f aca="false">E21*C21</f>
        <v>64.74</v>
      </c>
      <c r="G21" s="93" t="n">
        <f aca="false">0.0025*F21</f>
        <v>0.16185</v>
      </c>
      <c r="H21" s="94"/>
      <c r="I21" s="95" t="n">
        <v>0.2</v>
      </c>
      <c r="J21" s="93" t="n">
        <f aca="false">E21*I21</f>
        <v>12.948</v>
      </c>
      <c r="K21" s="93" t="n">
        <f aca="false">J21/12</f>
        <v>1.079</v>
      </c>
      <c r="L21" s="96" t="n">
        <f aca="false">G21+H21+K21</f>
        <v>1.24085</v>
      </c>
    </row>
    <row r="22" customFormat="false" ht="20.95" hidden="false" customHeight="true" outlineLevel="0" collapsed="false">
      <c r="A22" s="86" t="n">
        <v>18</v>
      </c>
      <c r="B22" s="92" t="s">
        <v>270</v>
      </c>
      <c r="C22" s="77" t="n">
        <v>1</v>
      </c>
      <c r="D22" s="96" t="n">
        <v>15.12</v>
      </c>
      <c r="E22" s="93" t="n">
        <f aca="false">AVERAGE(D22:D22)</f>
        <v>15.12</v>
      </c>
      <c r="F22" s="93" t="n">
        <f aca="false">E22*C22</f>
        <v>15.12</v>
      </c>
      <c r="G22" s="93" t="n">
        <f aca="false">0.0025*F22</f>
        <v>0.0378</v>
      </c>
      <c r="H22" s="94"/>
      <c r="I22" s="95" t="n">
        <v>0.2</v>
      </c>
      <c r="J22" s="93" t="n">
        <f aca="false">E22*I22</f>
        <v>3.024</v>
      </c>
      <c r="K22" s="93" t="n">
        <f aca="false">J22/12</f>
        <v>0.252</v>
      </c>
      <c r="L22" s="96" t="n">
        <f aca="false">G22+H22+K22</f>
        <v>0.2898</v>
      </c>
    </row>
    <row r="23" customFormat="false" ht="12.75" hidden="false" customHeight="true" outlineLevel="0" collapsed="false">
      <c r="A23" s="97"/>
      <c r="B23" s="98" t="s">
        <v>238</v>
      </c>
      <c r="C23" s="98"/>
      <c r="D23" s="98"/>
      <c r="E23" s="98"/>
      <c r="F23" s="98"/>
      <c r="G23" s="98"/>
      <c r="H23" s="98"/>
      <c r="I23" s="98"/>
      <c r="J23" s="98"/>
      <c r="K23" s="66"/>
      <c r="L23" s="99" t="n">
        <f aca="false">SUM(L5:L22)</f>
        <v>86.7489333333333</v>
      </c>
    </row>
    <row r="24" customFormat="false" ht="12.75" hidden="false" customHeight="true" outlineLevel="0" collapsed="false">
      <c r="A24" s="97"/>
      <c r="B24" s="98" t="s">
        <v>271</v>
      </c>
      <c r="C24" s="98"/>
      <c r="D24" s="98"/>
      <c r="E24" s="98"/>
      <c r="F24" s="98"/>
      <c r="G24" s="98"/>
      <c r="H24" s="98"/>
      <c r="I24" s="98"/>
      <c r="J24" s="98"/>
      <c r="K24" s="66"/>
      <c r="L24" s="99" t="n">
        <f aca="false">L23*12</f>
        <v>1040.9872</v>
      </c>
    </row>
    <row r="25" customFormat="false" ht="12.75" hidden="false" customHeight="true" outlineLevel="0" collapsed="false">
      <c r="A25" s="97"/>
      <c r="B25" s="98" t="s">
        <v>272</v>
      </c>
      <c r="C25" s="98"/>
      <c r="D25" s="98"/>
      <c r="E25" s="98"/>
      <c r="F25" s="98"/>
      <c r="G25" s="98"/>
      <c r="H25" s="98"/>
      <c r="I25" s="98"/>
      <c r="J25" s="98"/>
      <c r="K25" s="66"/>
      <c r="L25" s="99" t="n">
        <f aca="false">L23/7</f>
        <v>12.3927047619048</v>
      </c>
    </row>
  </sheetData>
  <mergeCells count="6">
    <mergeCell ref="B1:L1"/>
    <mergeCell ref="B2:L2"/>
    <mergeCell ref="B3:C3"/>
    <mergeCell ref="B23:J23"/>
    <mergeCell ref="B24:J24"/>
    <mergeCell ref="B25:J25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sheetPr filterMode="false">
    <tabColor rgb="FFE7E6E6"/>
    <pageSetUpPr fitToPage="true"/>
  </sheetPr>
  <dimension ref="A1:I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RowHeight="12.8" zeroHeight="false" outlineLevelRow="0" outlineLevelCol="0"/>
  <cols>
    <col collapsed="false" customWidth="true" hidden="false" outlineLevel="0" max="1" min="1" style="100" width="26.59"/>
    <col collapsed="false" customWidth="true" hidden="false" outlineLevel="0" max="2" min="2" style="100" width="14.01"/>
    <col collapsed="false" customWidth="true" hidden="false" outlineLevel="0" max="3" min="3" style="100" width="14.15"/>
    <col collapsed="false" customWidth="true" hidden="false" outlineLevel="0" max="5" min="4" style="100" width="13.86"/>
    <col collapsed="false" customWidth="true" hidden="false" outlineLevel="0" max="6" min="6" style="100" width="13.57"/>
    <col collapsed="false" customWidth="true" hidden="false" outlineLevel="0" max="8" min="7" style="100" width="11.99"/>
    <col collapsed="false" customWidth="true" hidden="false" outlineLevel="0" max="1023" min="9" style="100" width="9.13"/>
    <col collapsed="false" customWidth="true" hidden="false" outlineLevel="0" max="1025" min="1024" style="0" width="9.13"/>
  </cols>
  <sheetData>
    <row r="1" customFormat="false" ht="12.8" hidden="false" customHeight="false" outlineLevel="0" collapsed="false">
      <c r="A1" s="101" t="s">
        <v>273</v>
      </c>
      <c r="B1" s="101"/>
      <c r="C1" s="101"/>
      <c r="D1" s="101"/>
      <c r="E1" s="101"/>
      <c r="F1" s="101"/>
      <c r="G1" s="101"/>
      <c r="H1" s="102"/>
      <c r="I1" s="102"/>
    </row>
    <row r="2" customFormat="false" ht="30" hidden="false" customHeight="true" outlineLevel="0" collapsed="false">
      <c r="A2" s="103"/>
      <c r="B2" s="104"/>
      <c r="C2" s="103"/>
      <c r="D2" s="103"/>
      <c r="E2" s="103"/>
      <c r="F2" s="103"/>
      <c r="G2" s="103"/>
      <c r="H2" s="103"/>
      <c r="I2" s="103"/>
    </row>
    <row r="3" customFormat="false" ht="12.8" hidden="false" customHeight="false" outlineLevel="0" collapsed="false">
      <c r="A3" s="103"/>
      <c r="B3" s="105" t="s">
        <v>274</v>
      </c>
      <c r="C3" s="105"/>
      <c r="D3" s="105"/>
      <c r="E3" s="105"/>
      <c r="F3" s="105" t="s">
        <v>275</v>
      </c>
      <c r="G3" s="103"/>
      <c r="H3" s="103"/>
      <c r="I3" s="103"/>
    </row>
    <row r="4" customFormat="false" ht="44.65" hidden="false" customHeight="false" outlineLevel="0" collapsed="false">
      <c r="A4" s="106" t="s">
        <v>276</v>
      </c>
      <c r="B4" s="106" t="s">
        <v>277</v>
      </c>
      <c r="C4" s="106" t="s">
        <v>278</v>
      </c>
      <c r="D4" s="106" t="s">
        <v>279</v>
      </c>
      <c r="E4" s="106" t="s">
        <v>280</v>
      </c>
      <c r="F4" s="107" t="s">
        <v>281</v>
      </c>
      <c r="G4" s="106" t="s">
        <v>282</v>
      </c>
      <c r="I4" s="108"/>
    </row>
    <row r="5" customFormat="false" ht="12.8" hidden="false" customHeight="false" outlineLevel="0" collapsed="false">
      <c r="A5" s="109" t="s">
        <v>283</v>
      </c>
      <c r="B5" s="110" t="n">
        <v>0.0361</v>
      </c>
      <c r="C5" s="110" t="n">
        <v>0.0135</v>
      </c>
      <c r="D5" s="110" t="n">
        <v>0.0125</v>
      </c>
      <c r="E5" s="111" t="n">
        <v>0.018</v>
      </c>
      <c r="F5" s="112" t="n">
        <v>0.05</v>
      </c>
      <c r="G5" s="113" t="n">
        <f aca="false">AVERAGE(B5:E5)</f>
        <v>0.020025</v>
      </c>
    </row>
    <row r="6" customFormat="false" ht="12.8" hidden="false" customHeight="false" outlineLevel="0" collapsed="false">
      <c r="A6" s="109" t="s">
        <v>284</v>
      </c>
      <c r="B6" s="110" t="n">
        <v>0.03</v>
      </c>
      <c r="C6" s="110" t="n">
        <v>0.01</v>
      </c>
      <c r="D6" s="110" t="n">
        <v>0.01</v>
      </c>
      <c r="E6" s="111" t="n">
        <v>0.015</v>
      </c>
      <c r="F6" s="112" t="n">
        <v>0.0838</v>
      </c>
      <c r="G6" s="113" t="n">
        <f aca="false">AVERAGE(B6:E6)</f>
        <v>0.01625</v>
      </c>
    </row>
  </sheetData>
  <mergeCells count="2">
    <mergeCell ref="A1:G1"/>
    <mergeCell ref="B3:E3"/>
  </mergeCells>
  <printOptions headings="false" gridLines="false" gridLinesSet="true" horizontalCentered="true" verticalCentered="false"/>
  <pageMargins left="0.511805555555555" right="0.511805555555555" top="0.7875" bottom="0.7875" header="0.511805555555555" footer="0.511805555555555"/>
  <pageSetup paperSize="9" scale="100" firstPageNumber="0" fitToWidth="1" fitToHeight="0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filterMode="false">
    <tabColor rgb="FFE7E6E6"/>
    <pageSetUpPr fitToPage="true"/>
  </sheetPr>
  <dimension ref="A1:F4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F5" activeCellId="0" sqref="F5"/>
    </sheetView>
  </sheetViews>
  <sheetFormatPr defaultRowHeight="12.75" zeroHeight="false" outlineLevelRow="0" outlineLevelCol="0"/>
  <cols>
    <col collapsed="false" customWidth="true" hidden="false" outlineLevel="0" max="1" min="1" style="0" width="15.71"/>
    <col collapsed="false" customWidth="true" hidden="false" outlineLevel="0" max="2" min="2" style="0" width="8.86"/>
    <col collapsed="false" customWidth="true" hidden="false" outlineLevel="0" max="3" min="3" style="0" width="11.42"/>
    <col collapsed="false" customWidth="true" hidden="false" outlineLevel="0" max="4" min="4" style="0" width="15.29"/>
    <col collapsed="false" customWidth="true" hidden="false" outlineLevel="0" max="5" min="5" style="0" width="11.71"/>
    <col collapsed="false" customWidth="true" hidden="false" outlineLevel="0" max="6" min="6" style="0" width="23.42"/>
    <col collapsed="false" customWidth="true" hidden="false" outlineLevel="0" max="254" min="7" style="0" width="8.57"/>
    <col collapsed="false" customWidth="true" hidden="false" outlineLevel="0" max="255" min="255" style="0" width="68.86"/>
    <col collapsed="false" customWidth="true" hidden="false" outlineLevel="0" max="256" min="256" style="0" width="13.57"/>
    <col collapsed="false" customWidth="true" hidden="false" outlineLevel="0" max="257" min="257" style="0" width="8.57"/>
    <col collapsed="false" customWidth="true" hidden="false" outlineLevel="0" max="260" min="258" style="0" width="16.71"/>
    <col collapsed="false" customWidth="true" hidden="false" outlineLevel="0" max="261" min="261" style="0" width="14.86"/>
    <col collapsed="false" customWidth="true" hidden="false" outlineLevel="0" max="510" min="262" style="0" width="8.57"/>
    <col collapsed="false" customWidth="true" hidden="false" outlineLevel="0" max="511" min="511" style="0" width="68.86"/>
    <col collapsed="false" customWidth="true" hidden="false" outlineLevel="0" max="512" min="512" style="0" width="13.57"/>
    <col collapsed="false" customWidth="true" hidden="false" outlineLevel="0" max="513" min="513" style="0" width="8.57"/>
    <col collapsed="false" customWidth="true" hidden="false" outlineLevel="0" max="516" min="514" style="0" width="16.71"/>
    <col collapsed="false" customWidth="true" hidden="false" outlineLevel="0" max="517" min="517" style="0" width="14.86"/>
    <col collapsed="false" customWidth="true" hidden="false" outlineLevel="0" max="766" min="518" style="0" width="8.57"/>
    <col collapsed="false" customWidth="true" hidden="false" outlineLevel="0" max="767" min="767" style="0" width="68.86"/>
    <col collapsed="false" customWidth="true" hidden="false" outlineLevel="0" max="768" min="768" style="0" width="13.57"/>
    <col collapsed="false" customWidth="true" hidden="false" outlineLevel="0" max="769" min="769" style="0" width="8.57"/>
    <col collapsed="false" customWidth="true" hidden="false" outlineLevel="0" max="772" min="770" style="0" width="16.71"/>
    <col collapsed="false" customWidth="true" hidden="false" outlineLevel="0" max="773" min="773" style="0" width="14.86"/>
    <col collapsed="false" customWidth="true" hidden="false" outlineLevel="0" max="1022" min="774" style="0" width="8.57"/>
    <col collapsed="false" customWidth="true" hidden="false" outlineLevel="0" max="1025" min="1023" style="0" width="68.86"/>
  </cols>
  <sheetData>
    <row r="1" customFormat="false" ht="12.75" hidden="false" customHeight="false" outlineLevel="0" collapsed="false">
      <c r="A1" s="114" t="s">
        <v>285</v>
      </c>
      <c r="B1" s="114"/>
      <c r="C1" s="114"/>
      <c r="D1" s="114"/>
      <c r="E1" s="114"/>
      <c r="F1" s="114"/>
    </row>
    <row r="2" customFormat="false" ht="12.75" hidden="false" customHeight="false" outlineLevel="0" collapsed="false">
      <c r="A2" s="115"/>
      <c r="B2" s="115"/>
      <c r="C2" s="115"/>
      <c r="D2" s="115"/>
      <c r="E2" s="115"/>
      <c r="F2" s="115"/>
    </row>
    <row r="3" customFormat="false" ht="51" hidden="false" customHeight="false" outlineLevel="0" collapsed="false">
      <c r="A3" s="51" t="s">
        <v>286</v>
      </c>
      <c r="B3" s="51" t="s">
        <v>287</v>
      </c>
      <c r="C3" s="51" t="s">
        <v>195</v>
      </c>
      <c r="D3" s="52" t="s">
        <v>288</v>
      </c>
      <c r="E3" s="52" t="s">
        <v>289</v>
      </c>
      <c r="F3" s="51" t="s">
        <v>290</v>
      </c>
    </row>
    <row r="4" customFormat="false" ht="12.8" hidden="false" customHeight="false" outlineLevel="0" collapsed="false">
      <c r="A4" s="116" t="s">
        <v>291</v>
      </c>
      <c r="B4" s="116" t="n">
        <v>25.22</v>
      </c>
      <c r="C4" s="116" t="s">
        <v>171</v>
      </c>
      <c r="D4" s="117" t="n">
        <v>3.9</v>
      </c>
      <c r="E4" s="118" t="n">
        <v>2</v>
      </c>
      <c r="F4" s="117" t="n">
        <f aca="false">(3.9*2)*25.22</f>
        <v>196.716</v>
      </c>
    </row>
  </sheetData>
  <mergeCells count="2">
    <mergeCell ref="A1:F1"/>
    <mergeCell ref="A2:F2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2707</TotalTime>
  <Application>LibreOffice/5.3.3.2$Windows_x86 LibreOffice_project/3d9a8b4b4e538a85e0782bd6c2d430bafe583448</Application>
  <Company>ufgd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2010-02-10T17:23:02Z</dcterms:created>
  <dc:creator>cogep</dc:creator>
  <dc:description/>
  <dc:language>pt-BR</dc:language>
  <cp:lastModifiedBy/>
  <dcterms:modified xsi:type="dcterms:W3CDTF">2019-11-12T10:17:00Z</dcterms:modified>
  <cp:revision>51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ufgd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